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hidePivotFieldList="1" defaultThemeVersion="202300"/>
  <mc:AlternateContent xmlns:mc="http://schemas.openxmlformats.org/markup-compatibility/2006">
    <mc:Choice Requires="x15">
      <x15ac:absPath xmlns:x15ac="http://schemas.microsoft.com/office/spreadsheetml/2010/11/ac" url="/Users/leasinteff/Library/CloudStorage/GoogleDrive-lea.sinteff@pyxis-support.com/Mon Drive/14 - ASP/4 - Refonte SIGC/4 - Production LDA/2. DCE/"/>
    </mc:Choice>
  </mc:AlternateContent>
  <xr:revisionPtr revIDLastSave="0" documentId="13_ncr:1_{1687C0C4-20B6-4C4E-9063-E5869B71DE3B}" xr6:coauthVersionLast="47" xr6:coauthVersionMax="47" xr10:uidLastSave="{00000000-0000-0000-0000-000000000000}"/>
  <bookViews>
    <workbookView xWindow="0" yWindow="760" windowWidth="29400" windowHeight="16860" activeTab="9" xr2:uid="{A0C31557-6F00-8E48-BBE8-F7164B8BDE40}"/>
  </bookViews>
  <sheets>
    <sheet name="Profil_TJM" sheetId="1" r:id="rId1"/>
    <sheet name="P1 - PILOT" sheetId="2" r:id="rId2"/>
    <sheet name="P2 - PCLDA" sheetId="11" r:id="rId3"/>
    <sheet name="P3 - ENV" sheetId="5" r:id="rId4"/>
    <sheet name="P4 - TMA+DEV" sheetId="6" r:id="rId5"/>
    <sheet name="P5 - DEV TU" sheetId="7" r:id="rId6"/>
    <sheet name="P6 - INSTALLDEPLO" sheetId="8" r:id="rId7"/>
    <sheet name="P7 - EXP" sheetId="9" r:id="rId8"/>
    <sheet name="P8 - REV" sheetId="10" r:id="rId9"/>
    <sheet name="DQE" sheetId="3" r:id="rId10"/>
    <sheet name="SIM. CAS PRATIQUES" sheetId="12" r:id="rId11"/>
  </sheets>
  <definedNames>
    <definedName name="Listedevalidation" localSheetId="2">IF('P2 - PCLDA'!XEY1048573=Profil_TJM!#REF!,Profil_TJM!$E$9:$E$10,IF('P2 - PCLDA'!XEY1048573=Profil_TJM!#REF!,Profil_TJM!$E$11:$E$13,IF('P2 - PCLDA'!XEY1048573=Profil_TJM!#REF!,Profil_TJM!$E$14:$E$15,IF('P2 - PCLDA'!XEY1048573=Profil_TJM!#REF!,Profil_TJM!$E$16:$E$17,IF('P2 - PCLDA'!XEY1048573=Profil_TJM!#REF!,Profil_TJM!#REF!,IF('P2 - PCLDA'!XEY1048573=Profil_TJM!#REF!,Profil_TJM!$E$18:$E$20,IF('P2 - PCLDA'!XEY1048573=Profil_TJM!#REF!,Profil_TJM!$E$21:$E$23,IF('P2 - PCLDA'!XEY1048573=Profil_TJM!#REF!,Profil_TJM!$E$24:$E$25,IF('P2 - PCLDA'!XEY1048573=Profil_TJM!#REF!,Profil_TJM!$E$26:$E$29,IF('P2 - PCLDA'!XEY1048573=Profil_TJM!#REF!,Profil_TJM!$E$30:$E$31,IF('P2 - PCLDA'!XEY1048573=Profil_TJM!#REF!,Profil_TJM!#REF!,IF('P2 - PCLDA'!XEY1048573=Profil_TJM!#REF!,Profil_TJM!$E$32:$E$35,IF('P2 - PCLDA'!XEY1048573=Profil_TJM!#REF!,Profil_TJM!#REF!,IF('P2 - PCLDA'!XEY1048573=Profil_TJM!#REF!,Profil_TJM!$E$36:$E$39,IF('P2 - PCLDA'!XEY1048573=Profil_TJM!#REF!,Profil_TJM!$E$40,IF('P2 - PCLDA'!XEY1048573=Profil_TJM!#REF!,Profil_TJM!$E$41,IF('P2 - PCLDA'!XEY1048573=Profil_TJM!#REF!,Profil_TJM!#REF!,IF('P2 - PCLDA'!XEY1048573=Profil_TJM!#REF!,Profil_TJM!$E$42:$E$45,IF('P2 - PCLDA'!XEY1048573=Profil_TJM!#REF!,Profil_TJM!$E$46:$E$49,IF('P2 - PCLDA'!XEY1048573=Profil_TJM!#REF!,Profil_TJM!#REF!,IF('P2 - PCLDA'!XEY1048573=Profil_TJM!#REF!,Profil_TJM!$E$50:$E$52,IF('P2 - PCLDA'!XEY1048573=Profil_TJM!#REF!,Profil_TJM!#REF!,IF('P2 - PCLDA'!XEY1048573=Profil_TJM!#REF!,Profil_TJM!#REF!,IF('P2 - PCLDA'!XEY1048573=Profil_TJM!#REF!,Profil_TJM!$E$53:$E$55,IF('P2 - PCLDA'!XEY1048573=Profil_TJM!#REF!,Profil_TJM!$E$56:$E$58,IF('P2 - PCLDA'!XEY1048573=Profil_TJM!#REF!,Profil_TJM!$E$59:$E$61,IF('P2 - PCLDA'!XEY1048573=Profil_TJM!#REF!,Profil_TJM!$E$69:$E$71,"")))))))))))))))))))))))))))</definedName>
    <definedName name="Listedevalidation">IF(#REF!=Profil_TJM!#REF!,Profil_TJM!$E$9:$E$10,IF(#REF!=Profil_TJM!#REF!,Profil_TJM!$E$11:$E$13,IF(#REF!=Profil_TJM!#REF!,Profil_TJM!$E$14:$E$15,IF(#REF!=Profil_TJM!#REF!,Profil_TJM!$E$16:$E$17,IF(#REF!=Profil_TJM!#REF!,Profil_TJM!#REF!,IF(#REF!=Profil_TJM!#REF!,Profil_TJM!$E$18:$E$20,IF(#REF!=Profil_TJM!#REF!,Profil_TJM!$E$21:$E$23,IF(#REF!=Profil_TJM!#REF!,Profil_TJM!$E$24:$E$25,IF(#REF!=Profil_TJM!#REF!,Profil_TJM!$E$26:$E$29,IF(#REF!=Profil_TJM!#REF!,Profil_TJM!$E$30:$E$31,IF(#REF!=Profil_TJM!#REF!,Profil_TJM!#REF!,IF(#REF!=Profil_TJM!#REF!,Profil_TJM!$E$32:$E$35,IF(#REF!=Profil_TJM!#REF!,Profil_TJM!#REF!,IF(#REF!=Profil_TJM!#REF!,Profil_TJM!$E$36:$E$39,IF(#REF!=Profil_TJM!#REF!,Profil_TJM!$E$40,IF(#REF!=Profil_TJM!#REF!,Profil_TJM!$E$41,IF(#REF!=Profil_TJM!#REF!,Profil_TJM!#REF!,IF(#REF!=Profil_TJM!#REF!,Profil_TJM!$E$42:$E$45,IF(#REF!=Profil_TJM!#REF!,Profil_TJM!$E$46:$E$49,IF(#REF!=Profil_TJM!#REF!,Profil_TJM!#REF!,IF(#REF!=Profil_TJM!#REF!,Profil_TJM!$E$50:$E$52,IF(#REF!=Profil_TJM!#REF!,Profil_TJM!#REF!,IF(#REF!=Profil_TJM!#REF!,Profil_TJM!#REF!,IF(#REF!=Profil_TJM!#REF!,Profil_TJM!$E$53:$E$55,IF(#REF!=Profil_TJM!#REF!,Profil_TJM!$E$56:$E$58,IF(#REF!=Profil_TJM!#REF!,Profil_TJM!$E$59:$E$61,IF(#REF!=Profil_TJM!#REF!,Profil_TJM!$E$69:$E$71,"")))))))))))))))))))))))))))</definedName>
    <definedName name="Management_de_projet">Profil_TJM!$C$9:$C$25</definedName>
    <definedName name="_xlnm.Print_Area" localSheetId="9">DQE!$A$1:$L$101</definedName>
    <definedName name="_xlnm.Print_Area" localSheetId="1">'P1 - PILOT'!$A$1:$M$30</definedName>
    <definedName name="_xlnm.Print_Area" localSheetId="2">'P2 - PCLDA'!$A$1:$H$17</definedName>
    <definedName name="_xlnm.Print_Area" localSheetId="3">'P3 - ENV'!$A$1:$T$27</definedName>
    <definedName name="_xlnm.Print_Area" localSheetId="4">'P4 - TMA+DEV'!$A$1:$I$39</definedName>
    <definedName name="_xlnm.Print_Area" localSheetId="5">'P5 - DEV TU'!$A$1:$U$107</definedName>
    <definedName name="_xlnm.Print_Area" localSheetId="6">'P6 - INSTALLDEPLO'!$A$1:$T$18</definedName>
    <definedName name="_xlnm.Print_Area" localSheetId="7">'P7 - EXP'!$A$1:$H$13</definedName>
    <definedName name="_xlnm.Print_Area" localSheetId="8">'P8 - REV'!$A$1:$U$19</definedName>
    <definedName name="_xlnm.Print_Area" localSheetId="0">Profil_TJM!$A$1:$I$80</definedName>
    <definedName name="_xlnm.Print_Area" localSheetId="10">'SIM. CAS PRATIQUES'!$A$1:$M$74</definedName>
  </definedNames>
  <calcPr calcId="191029"/>
  <pivotCaches>
    <pivotCache cacheId="35" r:id="rId1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00" i="7" l="1"/>
  <c r="R81" i="7"/>
  <c r="R95" i="7"/>
  <c r="R91" i="7"/>
  <c r="F13" i="3"/>
  <c r="I11" i="3"/>
  <c r="I14" i="12"/>
  <c r="C28" i="2" l="1"/>
  <c r="D28" i="2"/>
  <c r="C29" i="2"/>
  <c r="D29" i="2"/>
  <c r="D27" i="2"/>
  <c r="C27" i="2"/>
  <c r="B29" i="2"/>
  <c r="B28" i="2"/>
  <c r="B27" i="2"/>
  <c r="I24" i="2"/>
  <c r="I23" i="2"/>
  <c r="I22" i="2"/>
  <c r="I21" i="2"/>
  <c r="H24" i="2"/>
  <c r="H23" i="2"/>
  <c r="H22" i="2"/>
  <c r="H21" i="2"/>
  <c r="G24" i="2"/>
  <c r="G23" i="2"/>
  <c r="G22" i="2"/>
  <c r="G21" i="2"/>
  <c r="B7" i="2"/>
  <c r="B19" i="2"/>
  <c r="M29" i="2"/>
  <c r="M28" i="2"/>
  <c r="M27" i="2"/>
  <c r="D20" i="7"/>
  <c r="G11" i="2"/>
  <c r="G13" i="2"/>
  <c r="G12" i="2"/>
  <c r="D13" i="6"/>
  <c r="E13" i="6"/>
  <c r="D56" i="12" l="1"/>
  <c r="D51" i="12"/>
  <c r="D42" i="12"/>
  <c r="D33" i="12"/>
  <c r="D28" i="12"/>
  <c r="D15" i="12"/>
  <c r="E72" i="12"/>
  <c r="D72" i="12"/>
  <c r="E69" i="12"/>
  <c r="D69" i="12"/>
  <c r="E65" i="12"/>
  <c r="D65" i="12"/>
  <c r="E61" i="12"/>
  <c r="D61" i="12"/>
  <c r="E58" i="12"/>
  <c r="D58" i="12"/>
  <c r="E54" i="12"/>
  <c r="D54" i="12"/>
  <c r="E53" i="12"/>
  <c r="D53" i="12"/>
  <c r="E50" i="12"/>
  <c r="D50" i="12"/>
  <c r="E47" i="12"/>
  <c r="D47" i="12"/>
  <c r="E44" i="12"/>
  <c r="D44" i="12"/>
  <c r="E41" i="12"/>
  <c r="D41" i="12"/>
  <c r="E39" i="12"/>
  <c r="D39" i="12"/>
  <c r="E37" i="12"/>
  <c r="D37" i="12"/>
  <c r="E35" i="12"/>
  <c r="D35" i="12"/>
  <c r="E32" i="12"/>
  <c r="D32" i="12"/>
  <c r="E30" i="12"/>
  <c r="D30" i="12"/>
  <c r="E27" i="12"/>
  <c r="D27" i="12"/>
  <c r="E25" i="12"/>
  <c r="D25" i="12"/>
  <c r="E20" i="12"/>
  <c r="D20" i="12"/>
  <c r="E40" i="12"/>
  <c r="D40" i="12"/>
  <c r="E38" i="12"/>
  <c r="D38" i="12"/>
  <c r="E16" i="12"/>
  <c r="D16" i="12"/>
  <c r="E17" i="12"/>
  <c r="D17" i="12"/>
  <c r="U61" i="7"/>
  <c r="D61" i="7"/>
  <c r="C61" i="7"/>
  <c r="U60" i="7"/>
  <c r="D60" i="7"/>
  <c r="C60" i="7"/>
  <c r="U59" i="7"/>
  <c r="D59" i="7"/>
  <c r="C59" i="7"/>
  <c r="U58" i="7"/>
  <c r="D58" i="7"/>
  <c r="C58" i="7"/>
  <c r="U106" i="7"/>
  <c r="D106" i="7"/>
  <c r="C106" i="7"/>
  <c r="U103" i="7"/>
  <c r="D103" i="7"/>
  <c r="C103" i="7"/>
  <c r="U99" i="7"/>
  <c r="D99" i="7"/>
  <c r="C99" i="7"/>
  <c r="U95" i="7"/>
  <c r="D95" i="7"/>
  <c r="C95" i="7"/>
  <c r="U92" i="7"/>
  <c r="D92" i="7"/>
  <c r="C92" i="7"/>
  <c r="U80" i="7"/>
  <c r="D80" i="7"/>
  <c r="C80" i="7"/>
  <c r="U81" i="7"/>
  <c r="D81" i="7"/>
  <c r="C81" i="7"/>
  <c r="U70" i="7"/>
  <c r="D70" i="7"/>
  <c r="C70" i="7"/>
  <c r="U67" i="7"/>
  <c r="D67" i="7"/>
  <c r="C67" i="7"/>
  <c r="U64" i="7"/>
  <c r="D64" i="7"/>
  <c r="C64" i="7"/>
  <c r="U57" i="7"/>
  <c r="D57" i="7"/>
  <c r="C57" i="7"/>
  <c r="U55" i="7"/>
  <c r="D55" i="7"/>
  <c r="C55" i="7"/>
  <c r="U52" i="7"/>
  <c r="D52" i="7"/>
  <c r="C52" i="7"/>
  <c r="U50" i="7"/>
  <c r="D50" i="7"/>
  <c r="C50" i="7"/>
  <c r="U47" i="7"/>
  <c r="D47" i="7"/>
  <c r="C47" i="7"/>
  <c r="U45" i="7"/>
  <c r="D45" i="7"/>
  <c r="C45" i="7"/>
  <c r="U40" i="7"/>
  <c r="D40" i="7"/>
  <c r="C40" i="7"/>
  <c r="U36" i="7"/>
  <c r="D36" i="7"/>
  <c r="C36" i="7"/>
  <c r="Q88" i="7"/>
  <c r="P88" i="7"/>
  <c r="O88" i="7"/>
  <c r="N88" i="7"/>
  <c r="M88" i="7"/>
  <c r="L88" i="7"/>
  <c r="K88" i="7"/>
  <c r="J88" i="7"/>
  <c r="I88" i="7"/>
  <c r="H88" i="7"/>
  <c r="G88" i="7"/>
  <c r="Q76" i="7"/>
  <c r="P76" i="7"/>
  <c r="O76" i="7"/>
  <c r="N76" i="7"/>
  <c r="M76" i="7"/>
  <c r="L76" i="7"/>
  <c r="K76" i="7"/>
  <c r="J76" i="7"/>
  <c r="I76" i="7"/>
  <c r="H76" i="7"/>
  <c r="G76" i="7"/>
  <c r="Q33" i="7"/>
  <c r="P33" i="7"/>
  <c r="O33" i="7"/>
  <c r="N33" i="7"/>
  <c r="M33" i="7"/>
  <c r="L33" i="7"/>
  <c r="K33" i="7"/>
  <c r="J33" i="7"/>
  <c r="I33" i="7"/>
  <c r="H33" i="7"/>
  <c r="G33" i="7"/>
  <c r="H22" i="7"/>
  <c r="G22" i="7"/>
  <c r="D13" i="12"/>
  <c r="E13" i="12"/>
  <c r="D14" i="12"/>
  <c r="E14" i="12"/>
  <c r="D18" i="12"/>
  <c r="E18" i="12"/>
  <c r="D19" i="12"/>
  <c r="E19" i="12"/>
  <c r="D21" i="12"/>
  <c r="E21" i="12"/>
  <c r="D22" i="12"/>
  <c r="E22" i="12"/>
  <c r="D23" i="12"/>
  <c r="E23" i="12"/>
  <c r="D24" i="12"/>
  <c r="E24" i="12"/>
  <c r="D26" i="12"/>
  <c r="E26" i="12"/>
  <c r="D29" i="12"/>
  <c r="E29" i="12"/>
  <c r="D31" i="12"/>
  <c r="E31" i="12"/>
  <c r="D34" i="12"/>
  <c r="E34" i="12"/>
  <c r="D36" i="12"/>
  <c r="E36" i="12"/>
  <c r="D43" i="12"/>
  <c r="E43" i="12"/>
  <c r="D45" i="12"/>
  <c r="E45" i="12"/>
  <c r="D46" i="12"/>
  <c r="E46" i="12"/>
  <c r="D48" i="12"/>
  <c r="E48" i="12"/>
  <c r="D49" i="12"/>
  <c r="E49" i="12"/>
  <c r="D52" i="12"/>
  <c r="E52" i="12"/>
  <c r="D55" i="12"/>
  <c r="E55" i="12"/>
  <c r="D57" i="12"/>
  <c r="E57" i="12"/>
  <c r="D59" i="12"/>
  <c r="E59" i="12"/>
  <c r="D60" i="12"/>
  <c r="E60" i="12"/>
  <c r="D62" i="12"/>
  <c r="E62" i="12"/>
  <c r="D63" i="12"/>
  <c r="E63" i="12"/>
  <c r="D64" i="12"/>
  <c r="E64" i="12"/>
  <c r="D66" i="12"/>
  <c r="E66" i="12"/>
  <c r="D67" i="12"/>
  <c r="E67" i="12"/>
  <c r="D68" i="12"/>
  <c r="E68" i="12"/>
  <c r="D70" i="12"/>
  <c r="E70" i="12"/>
  <c r="D71" i="12"/>
  <c r="E71" i="12"/>
  <c r="E12" i="12"/>
  <c r="D12" i="12"/>
  <c r="B2" i="12"/>
  <c r="R38" i="7" l="1"/>
  <c r="R105" i="7"/>
  <c r="R70" i="7"/>
  <c r="R42" i="7"/>
  <c r="R49" i="7"/>
  <c r="R57" i="7"/>
  <c r="F51" i="3" s="1"/>
  <c r="R64" i="7"/>
  <c r="F58" i="3" s="1"/>
  <c r="R93" i="7"/>
  <c r="F73" i="3" s="1"/>
  <c r="R99" i="7"/>
  <c r="F79" i="3" s="1"/>
  <c r="R106" i="7"/>
  <c r="F86" i="3" s="1"/>
  <c r="R36" i="7"/>
  <c r="F30" i="3" s="1"/>
  <c r="R43" i="7"/>
  <c r="R50" i="7"/>
  <c r="R65" i="7"/>
  <c r="F59" i="3" s="1"/>
  <c r="R79" i="7"/>
  <c r="R94" i="7"/>
  <c r="F74" i="3" s="1"/>
  <c r="F80" i="3"/>
  <c r="R37" i="7"/>
  <c r="R51" i="7"/>
  <c r="R59" i="7"/>
  <c r="F53" i="3" s="1"/>
  <c r="R66" i="7"/>
  <c r="F60" i="3" s="1"/>
  <c r="R80" i="7"/>
  <c r="F67" i="3" s="1"/>
  <c r="R101" i="7"/>
  <c r="F81" i="3" s="1"/>
  <c r="R44" i="7"/>
  <c r="R52" i="7"/>
  <c r="F46" i="3" s="1"/>
  <c r="R60" i="7"/>
  <c r="F54" i="3" s="1"/>
  <c r="F68" i="3"/>
  <c r="F75" i="3"/>
  <c r="R102" i="7"/>
  <c r="F82" i="3" s="1"/>
  <c r="R39" i="7"/>
  <c r="R45" i="7"/>
  <c r="R61" i="7"/>
  <c r="F55" i="3" s="1"/>
  <c r="R67" i="7"/>
  <c r="F61" i="3" s="1"/>
  <c r="R82" i="7"/>
  <c r="F69" i="3" s="1"/>
  <c r="R96" i="7"/>
  <c r="F76" i="3" s="1"/>
  <c r="R46" i="7"/>
  <c r="R54" i="7"/>
  <c r="R68" i="7"/>
  <c r="F62" i="3" s="1"/>
  <c r="R97" i="7"/>
  <c r="F77" i="3" s="1"/>
  <c r="R103" i="7"/>
  <c r="R40" i="7"/>
  <c r="R47" i="7"/>
  <c r="R55" i="7"/>
  <c r="F49" i="3" s="1"/>
  <c r="R58" i="7"/>
  <c r="F52" i="3" s="1"/>
  <c r="R69" i="7"/>
  <c r="F63" i="3" s="1"/>
  <c r="R98" i="7"/>
  <c r="F78" i="3" s="1"/>
  <c r="R104" i="7"/>
  <c r="F84" i="3" s="1"/>
  <c r="R41" i="7"/>
  <c r="R56" i="7"/>
  <c r="F50" i="3" s="1"/>
  <c r="R63" i="7"/>
  <c r="F57" i="3" s="1"/>
  <c r="R92" i="7"/>
  <c r="F72" i="3" s="1"/>
  <c r="D15" i="10"/>
  <c r="B15" i="10"/>
  <c r="U18" i="10"/>
  <c r="D18" i="10"/>
  <c r="C18" i="10"/>
  <c r="D14" i="10"/>
  <c r="C14" i="10"/>
  <c r="D13" i="10"/>
  <c r="B13" i="10"/>
  <c r="U17" i="10"/>
  <c r="D17" i="10"/>
  <c r="C17" i="10"/>
  <c r="U16" i="10"/>
  <c r="D16" i="10"/>
  <c r="C16" i="10"/>
  <c r="F83" i="3" l="1"/>
  <c r="G83" i="3" s="1"/>
  <c r="I83" i="3" s="1"/>
  <c r="F38" i="3"/>
  <c r="F24" i="12" s="1"/>
  <c r="F35" i="3"/>
  <c r="F21" i="12" s="1"/>
  <c r="F71" i="3"/>
  <c r="F57" i="12" s="1"/>
  <c r="F33" i="3"/>
  <c r="F19" i="12" s="1"/>
  <c r="F34" i="3"/>
  <c r="F20" i="12" s="1"/>
  <c r="F39" i="3"/>
  <c r="F25" i="12" s="1"/>
  <c r="F66" i="3"/>
  <c r="F52" i="12" s="1"/>
  <c r="F48" i="3"/>
  <c r="F34" i="12" s="1"/>
  <c r="F44" i="3"/>
  <c r="F30" i="12" s="1"/>
  <c r="F43" i="3"/>
  <c r="F29" i="12" s="1"/>
  <c r="F36" i="3"/>
  <c r="F22" i="12" s="1"/>
  <c r="F45" i="3"/>
  <c r="F31" i="12" s="1"/>
  <c r="F64" i="3"/>
  <c r="G64" i="3" s="1"/>
  <c r="F40" i="3"/>
  <c r="F26" i="12" s="1"/>
  <c r="F37" i="3"/>
  <c r="F23" i="12" s="1"/>
  <c r="F41" i="3"/>
  <c r="F27" i="12" s="1"/>
  <c r="F31" i="3"/>
  <c r="F17" i="12" s="1"/>
  <c r="F85" i="3"/>
  <c r="G85" i="3" s="1"/>
  <c r="I85" i="3" s="1"/>
  <c r="J85" i="3" s="1"/>
  <c r="K85" i="3" s="1"/>
  <c r="F32" i="3"/>
  <c r="F18" i="12" s="1"/>
  <c r="G30" i="3"/>
  <c r="I30" i="3" s="1"/>
  <c r="G49" i="3"/>
  <c r="F35" i="12"/>
  <c r="G82" i="3"/>
  <c r="F68" i="12"/>
  <c r="G81" i="3"/>
  <c r="F67" i="12"/>
  <c r="F16" i="12"/>
  <c r="G80" i="3"/>
  <c r="F66" i="12"/>
  <c r="G86" i="3"/>
  <c r="F72" i="12"/>
  <c r="G50" i="3"/>
  <c r="F36" i="12"/>
  <c r="G84" i="3"/>
  <c r="I84" i="3" s="1"/>
  <c r="F70" i="12"/>
  <c r="F69" i="12"/>
  <c r="G76" i="3"/>
  <c r="F62" i="12"/>
  <c r="G75" i="3"/>
  <c r="F61" i="12"/>
  <c r="G78" i="3"/>
  <c r="I78" i="3" s="1"/>
  <c r="F64" i="12"/>
  <c r="G79" i="3"/>
  <c r="F65" i="12"/>
  <c r="G68" i="3"/>
  <c r="F54" i="12"/>
  <c r="G74" i="3"/>
  <c r="F60" i="12"/>
  <c r="G62" i="3"/>
  <c r="F48" i="12"/>
  <c r="G61" i="3"/>
  <c r="F47" i="12"/>
  <c r="G60" i="3"/>
  <c r="F46" i="12"/>
  <c r="G73" i="3"/>
  <c r="F59" i="12"/>
  <c r="F63" i="12"/>
  <c r="G77" i="3"/>
  <c r="G69" i="3"/>
  <c r="F55" i="12"/>
  <c r="G67" i="3"/>
  <c r="F53" i="12"/>
  <c r="G72" i="3"/>
  <c r="I72" i="3" s="1"/>
  <c r="F58" i="12"/>
  <c r="G63" i="3"/>
  <c r="F49" i="12"/>
  <c r="F41" i="12"/>
  <c r="G55" i="3"/>
  <c r="G54" i="3"/>
  <c r="F40" i="12"/>
  <c r="G53" i="3"/>
  <c r="F39" i="12"/>
  <c r="G59" i="3"/>
  <c r="F45" i="12"/>
  <c r="G57" i="3"/>
  <c r="G43" i="12" s="1"/>
  <c r="F43" i="12"/>
  <c r="G52" i="3"/>
  <c r="I52" i="3" s="1"/>
  <c r="F38" i="12"/>
  <c r="G46" i="3"/>
  <c r="F32" i="12"/>
  <c r="G58" i="3"/>
  <c r="I58" i="3" s="1"/>
  <c r="F44" i="12"/>
  <c r="G51" i="3"/>
  <c r="F37" i="12"/>
  <c r="G30" i="6"/>
  <c r="G17" i="6"/>
  <c r="G34" i="6"/>
  <c r="B30" i="6"/>
  <c r="F12" i="11"/>
  <c r="F16" i="6" s="1"/>
  <c r="F33" i="6" s="1"/>
  <c r="F9" i="11"/>
  <c r="F13" i="6" s="1"/>
  <c r="F30" i="6" s="1"/>
  <c r="F13" i="2"/>
  <c r="I25" i="2" s="1"/>
  <c r="F12" i="2"/>
  <c r="H25" i="2" s="1"/>
  <c r="F11" i="2"/>
  <c r="G32" i="6"/>
  <c r="G33" i="6"/>
  <c r="F11" i="1"/>
  <c r="F11" i="11"/>
  <c r="F15" i="6" s="1"/>
  <c r="F32" i="6" s="1"/>
  <c r="F10" i="11"/>
  <c r="F14" i="6" s="1"/>
  <c r="F31" i="6" s="1"/>
  <c r="D38" i="6"/>
  <c r="C38" i="6"/>
  <c r="B23" i="6"/>
  <c r="B22" i="6"/>
  <c r="B21" i="6"/>
  <c r="I17" i="6"/>
  <c r="H17" i="6"/>
  <c r="E9" i="9"/>
  <c r="F91" i="3" s="1"/>
  <c r="E16" i="6"/>
  <c r="E33" i="6" s="1"/>
  <c r="E15" i="6"/>
  <c r="E32" i="6" s="1"/>
  <c r="E14" i="6"/>
  <c r="E31" i="6" s="1"/>
  <c r="E30" i="6"/>
  <c r="D16" i="6"/>
  <c r="D33" i="6" s="1"/>
  <c r="D15" i="6"/>
  <c r="D32" i="6" s="1"/>
  <c r="D14" i="6"/>
  <c r="D31" i="6" s="1"/>
  <c r="D30" i="6"/>
  <c r="C13" i="6"/>
  <c r="C30" i="6" s="1"/>
  <c r="C14" i="6"/>
  <c r="C31" i="6" s="1"/>
  <c r="C15" i="6"/>
  <c r="C32" i="6" s="1"/>
  <c r="C16" i="6"/>
  <c r="C33" i="6" s="1"/>
  <c r="B14" i="6"/>
  <c r="B31" i="6" s="1"/>
  <c r="B15" i="6"/>
  <c r="B32" i="6" s="1"/>
  <c r="B16" i="6"/>
  <c r="B33" i="6" s="1"/>
  <c r="B13" i="6"/>
  <c r="F22" i="5"/>
  <c r="B14" i="5"/>
  <c r="G50" i="12" l="1"/>
  <c r="I64" i="3"/>
  <c r="J64" i="3" s="1"/>
  <c r="K64" i="3" s="1"/>
  <c r="F71" i="12"/>
  <c r="F50" i="12"/>
  <c r="F17" i="2"/>
  <c r="G25" i="2"/>
  <c r="J30" i="3"/>
  <c r="K30" i="3" s="1"/>
  <c r="G71" i="12"/>
  <c r="G16" i="12"/>
  <c r="I67" i="3"/>
  <c r="J67" i="3" s="1"/>
  <c r="K67" i="3" s="1"/>
  <c r="G53" i="12"/>
  <c r="G69" i="12"/>
  <c r="I46" i="3"/>
  <c r="J46" i="3" s="1"/>
  <c r="K46" i="3" s="1"/>
  <c r="G32" i="12"/>
  <c r="I86" i="3"/>
  <c r="J86" i="3" s="1"/>
  <c r="K86" i="3" s="1"/>
  <c r="G72" i="12"/>
  <c r="I51" i="3"/>
  <c r="J51" i="3" s="1"/>
  <c r="K51" i="3" s="1"/>
  <c r="G37" i="12"/>
  <c r="I59" i="3"/>
  <c r="G45" i="12"/>
  <c r="I69" i="3"/>
  <c r="J69" i="3" s="1"/>
  <c r="K69" i="3" s="1"/>
  <c r="G55" i="12"/>
  <c r="I80" i="3"/>
  <c r="J80" i="3" s="1"/>
  <c r="K80" i="3" s="1"/>
  <c r="G66" i="12"/>
  <c r="I82" i="3"/>
  <c r="J82" i="3" s="1"/>
  <c r="K82" i="3" s="1"/>
  <c r="G68" i="12"/>
  <c r="I55" i="3"/>
  <c r="G41" i="12"/>
  <c r="I60" i="3"/>
  <c r="J60" i="3" s="1"/>
  <c r="K60" i="3" s="1"/>
  <c r="G46" i="12"/>
  <c r="I79" i="3"/>
  <c r="J79" i="3" s="1"/>
  <c r="K79" i="3" s="1"/>
  <c r="G65" i="12"/>
  <c r="I76" i="3"/>
  <c r="J76" i="3" s="1"/>
  <c r="K76" i="3" s="1"/>
  <c r="G62" i="12"/>
  <c r="I81" i="3"/>
  <c r="J81" i="3" s="1"/>
  <c r="K81" i="3" s="1"/>
  <c r="G67" i="12"/>
  <c r="J52" i="3"/>
  <c r="K52" i="3" s="1"/>
  <c r="G38" i="12"/>
  <c r="I74" i="3"/>
  <c r="J74" i="3" s="1"/>
  <c r="K74" i="3" s="1"/>
  <c r="G60" i="12"/>
  <c r="J58" i="3"/>
  <c r="K58" i="3" s="1"/>
  <c r="G44" i="12"/>
  <c r="I53" i="3"/>
  <c r="G39" i="12"/>
  <c r="I63" i="3"/>
  <c r="G49" i="12"/>
  <c r="I61" i="3"/>
  <c r="G47" i="12"/>
  <c r="I68" i="3"/>
  <c r="J68" i="3" s="1"/>
  <c r="K68" i="3" s="1"/>
  <c r="G54" i="12"/>
  <c r="G70" i="12"/>
  <c r="G64" i="12"/>
  <c r="I77" i="3"/>
  <c r="G63" i="12"/>
  <c r="M50" i="12"/>
  <c r="I50" i="12"/>
  <c r="K50" i="12"/>
  <c r="I54" i="3"/>
  <c r="J54" i="3" s="1"/>
  <c r="K54" i="3" s="1"/>
  <c r="G40" i="12"/>
  <c r="J72" i="3"/>
  <c r="K72" i="3" s="1"/>
  <c r="G58" i="12"/>
  <c r="I73" i="3"/>
  <c r="J73" i="3" s="1"/>
  <c r="K73" i="3" s="1"/>
  <c r="G59" i="12"/>
  <c r="I62" i="3"/>
  <c r="G48" i="12"/>
  <c r="I75" i="3"/>
  <c r="J75" i="3" s="1"/>
  <c r="K75" i="3" s="1"/>
  <c r="G61" i="12"/>
  <c r="I50" i="3"/>
  <c r="J50" i="3" s="1"/>
  <c r="K50" i="3" s="1"/>
  <c r="G36" i="12"/>
  <c r="I49" i="3"/>
  <c r="G35" i="12"/>
  <c r="F38" i="6"/>
  <c r="G31" i="6"/>
  <c r="F16" i="11"/>
  <c r="F15" i="3" s="1"/>
  <c r="G38" i="6" l="1"/>
  <c r="F24" i="3"/>
  <c r="G17" i="2"/>
  <c r="F11" i="3"/>
  <c r="J28" i="2"/>
  <c r="J27" i="2"/>
  <c r="F12" i="3" s="1"/>
  <c r="J29" i="2"/>
  <c r="F14" i="3" s="1"/>
  <c r="K16" i="12"/>
  <c r="I16" i="12"/>
  <c r="J49" i="3"/>
  <c r="K49" i="3" s="1"/>
  <c r="J62" i="3"/>
  <c r="K62" i="3" s="1"/>
  <c r="M54" i="12"/>
  <c r="K54" i="12"/>
  <c r="I54" i="12"/>
  <c r="K44" i="12"/>
  <c r="M44" i="12"/>
  <c r="I44" i="12"/>
  <c r="M72" i="12"/>
  <c r="I72" i="12"/>
  <c r="K72" i="12"/>
  <c r="J61" i="3"/>
  <c r="K61" i="3" s="1"/>
  <c r="M65" i="12"/>
  <c r="K65" i="12"/>
  <c r="I65" i="12"/>
  <c r="M69" i="12"/>
  <c r="K69" i="12"/>
  <c r="I69" i="12"/>
  <c r="K40" i="12"/>
  <c r="I40" i="12"/>
  <c r="M40" i="12"/>
  <c r="J59" i="3"/>
  <c r="K59" i="3" s="1"/>
  <c r="J83" i="3"/>
  <c r="K83" i="3" s="1"/>
  <c r="J78" i="3"/>
  <c r="K78" i="3" s="1"/>
  <c r="M47" i="12"/>
  <c r="K47" i="12"/>
  <c r="I47" i="12"/>
  <c r="I41" i="12"/>
  <c r="M41" i="12"/>
  <c r="K41" i="12"/>
  <c r="M32" i="12"/>
  <c r="K32" i="12"/>
  <c r="I32" i="12"/>
  <c r="J55" i="3"/>
  <c r="K55" i="3" s="1"/>
  <c r="M39" i="12"/>
  <c r="K39" i="12"/>
  <c r="I39" i="12"/>
  <c r="K38" i="12"/>
  <c r="I38" i="12"/>
  <c r="M38" i="12"/>
  <c r="M37" i="12"/>
  <c r="K37" i="12"/>
  <c r="I37" i="12"/>
  <c r="K53" i="12"/>
  <c r="M53" i="12"/>
  <c r="I53" i="12"/>
  <c r="M58" i="12"/>
  <c r="K58" i="12"/>
  <c r="I58" i="12"/>
  <c r="K61" i="12"/>
  <c r="I61" i="12"/>
  <c r="M61" i="12"/>
  <c r="J84" i="3"/>
  <c r="K84" i="3" s="1"/>
  <c r="J63" i="3"/>
  <c r="K63" i="3" s="1"/>
  <c r="M35" i="12"/>
  <c r="I35" i="12"/>
  <c r="K35" i="12"/>
  <c r="J77" i="3"/>
  <c r="K77" i="3" s="1"/>
  <c r="J53" i="3"/>
  <c r="K53" i="3" s="1"/>
  <c r="H38" i="6"/>
  <c r="H17" i="2"/>
  <c r="B3" i="2"/>
  <c r="F65" i="1"/>
  <c r="F64" i="1"/>
  <c r="F63" i="1"/>
  <c r="F62" i="1"/>
  <c r="F68" i="1"/>
  <c r="F67" i="1"/>
  <c r="F66" i="1"/>
  <c r="F11" i="8"/>
  <c r="U54" i="7"/>
  <c r="I22" i="7"/>
  <c r="I13" i="3" l="1"/>
  <c r="K29" i="2"/>
  <c r="L29" i="2" s="1"/>
  <c r="I14" i="3"/>
  <c r="K27" i="2"/>
  <c r="L27" i="2" s="1"/>
  <c r="I12" i="3"/>
  <c r="K28" i="2"/>
  <c r="L28" i="2" s="1"/>
  <c r="B3" i="8"/>
  <c r="B3" i="9"/>
  <c r="J13" i="3" l="1"/>
  <c r="K13" i="3" s="1"/>
  <c r="J14" i="3"/>
  <c r="K14" i="3" s="1"/>
  <c r="J12" i="3"/>
  <c r="K12" i="3"/>
  <c r="U37" i="7"/>
  <c r="B7" i="6"/>
  <c r="P22" i="5"/>
  <c r="O22" i="5"/>
  <c r="N22" i="5"/>
  <c r="M22" i="5"/>
  <c r="L22" i="5"/>
  <c r="E12" i="9"/>
  <c r="E11" i="9"/>
  <c r="F12" i="9" l="1"/>
  <c r="F94" i="3"/>
  <c r="F93" i="3"/>
  <c r="I93" i="3" s="1"/>
  <c r="F11" i="9"/>
  <c r="E10" i="9" l="1"/>
  <c r="F92" i="3" s="1"/>
  <c r="I92" i="3" s="1"/>
  <c r="F9" i="9"/>
  <c r="B26" i="6"/>
  <c r="F9" i="1"/>
  <c r="D16" i="11"/>
  <c r="C16" i="11"/>
  <c r="B7" i="11" s="1"/>
  <c r="C3" i="11"/>
  <c r="B3" i="11"/>
  <c r="B16" i="11" s="1"/>
  <c r="C2" i="11"/>
  <c r="B2" i="11"/>
  <c r="H16" i="6" l="1"/>
  <c r="H15" i="6"/>
  <c r="H14" i="6"/>
  <c r="H13" i="6"/>
  <c r="F22" i="6" s="1"/>
  <c r="F22" i="3" s="1"/>
  <c r="I16" i="6"/>
  <c r="I15" i="6"/>
  <c r="I14" i="6"/>
  <c r="I13" i="6"/>
  <c r="G16" i="6"/>
  <c r="G15" i="6"/>
  <c r="G14" i="6"/>
  <c r="G13" i="6"/>
  <c r="F21" i="6" s="1"/>
  <c r="F10" i="9"/>
  <c r="F21" i="3" l="1"/>
  <c r="I21" i="3" s="1"/>
  <c r="F23" i="6"/>
  <c r="B3" i="10"/>
  <c r="B3" i="7"/>
  <c r="B3" i="6"/>
  <c r="B3" i="5"/>
  <c r="U14" i="10"/>
  <c r="Q11" i="10"/>
  <c r="P11" i="10"/>
  <c r="O11" i="10"/>
  <c r="N11" i="10"/>
  <c r="M11" i="10"/>
  <c r="L11" i="10"/>
  <c r="K11" i="10"/>
  <c r="J11" i="10"/>
  <c r="I11" i="10"/>
  <c r="C3" i="10"/>
  <c r="C2" i="10"/>
  <c r="B2" i="10"/>
  <c r="C10" i="9"/>
  <c r="C11" i="9"/>
  <c r="C12" i="9"/>
  <c r="C9" i="9"/>
  <c r="B10" i="9"/>
  <c r="B11" i="9"/>
  <c r="B12" i="9"/>
  <c r="B9" i="9"/>
  <c r="G11" i="9"/>
  <c r="G9" i="9"/>
  <c r="C3" i="9"/>
  <c r="C2" i="9"/>
  <c r="B2" i="9"/>
  <c r="C3" i="8"/>
  <c r="T14" i="8"/>
  <c r="C14" i="8"/>
  <c r="B14" i="8"/>
  <c r="C16" i="8"/>
  <c r="C17" i="8"/>
  <c r="C15" i="8"/>
  <c r="B16" i="8"/>
  <c r="B17" i="8"/>
  <c r="B15" i="8"/>
  <c r="T17" i="8"/>
  <c r="T16" i="8"/>
  <c r="T15" i="8"/>
  <c r="P11" i="8"/>
  <c r="O11" i="8"/>
  <c r="N11" i="8"/>
  <c r="M11" i="8"/>
  <c r="L11" i="8"/>
  <c r="K11" i="8"/>
  <c r="J11" i="8"/>
  <c r="I11" i="8"/>
  <c r="H11" i="8"/>
  <c r="C2" i="8"/>
  <c r="B2" i="8"/>
  <c r="C105" i="7"/>
  <c r="D105" i="7"/>
  <c r="U105" i="7"/>
  <c r="C98" i="7"/>
  <c r="D98" i="7"/>
  <c r="U98" i="7"/>
  <c r="C100" i="7"/>
  <c r="D100" i="7"/>
  <c r="U100" i="7"/>
  <c r="C101" i="7"/>
  <c r="D101" i="7"/>
  <c r="U101" i="7"/>
  <c r="C102" i="7"/>
  <c r="D102" i="7"/>
  <c r="U102" i="7"/>
  <c r="C104" i="7"/>
  <c r="D104" i="7"/>
  <c r="U104" i="7"/>
  <c r="C69" i="7"/>
  <c r="D69" i="7"/>
  <c r="U69" i="7"/>
  <c r="C79" i="7"/>
  <c r="D79" i="7"/>
  <c r="U79" i="7"/>
  <c r="C82" i="7"/>
  <c r="D82" i="7"/>
  <c r="U82" i="7"/>
  <c r="C91" i="7"/>
  <c r="D91" i="7"/>
  <c r="U91" i="7"/>
  <c r="C93" i="7"/>
  <c r="D93" i="7"/>
  <c r="U93" i="7"/>
  <c r="C94" i="7"/>
  <c r="D94" i="7"/>
  <c r="U94" i="7"/>
  <c r="C96" i="7"/>
  <c r="D96" i="7"/>
  <c r="U96" i="7"/>
  <c r="C97" i="7"/>
  <c r="D97" i="7"/>
  <c r="U97" i="7"/>
  <c r="C63" i="7"/>
  <c r="D63" i="7"/>
  <c r="U63" i="7"/>
  <c r="U68" i="7"/>
  <c r="D68" i="7"/>
  <c r="C68" i="7"/>
  <c r="U66" i="7"/>
  <c r="D66" i="7"/>
  <c r="C66" i="7"/>
  <c r="U65" i="7"/>
  <c r="D65" i="7"/>
  <c r="C65" i="7"/>
  <c r="C56" i="7"/>
  <c r="D56" i="7"/>
  <c r="U56" i="7"/>
  <c r="C49" i="7"/>
  <c r="D49" i="7"/>
  <c r="U49" i="7"/>
  <c r="D54" i="7"/>
  <c r="C54" i="7"/>
  <c r="U51" i="7"/>
  <c r="D51" i="7"/>
  <c r="C51" i="7"/>
  <c r="D37" i="7"/>
  <c r="C37" i="7"/>
  <c r="C42" i="7"/>
  <c r="D42" i="7"/>
  <c r="U42" i="7"/>
  <c r="C43" i="7"/>
  <c r="D43" i="7"/>
  <c r="U43" i="7"/>
  <c r="C44" i="7"/>
  <c r="D44" i="7"/>
  <c r="U44" i="7"/>
  <c r="C46" i="7"/>
  <c r="D46" i="7"/>
  <c r="U46" i="7"/>
  <c r="U41" i="7"/>
  <c r="D41" i="7"/>
  <c r="C41" i="7"/>
  <c r="U39" i="7"/>
  <c r="D39" i="7"/>
  <c r="C39" i="7"/>
  <c r="U38" i="7"/>
  <c r="D38" i="7"/>
  <c r="C38" i="7"/>
  <c r="U26" i="7"/>
  <c r="U27" i="7"/>
  <c r="D26" i="7"/>
  <c r="D27" i="7"/>
  <c r="D25" i="7"/>
  <c r="C26" i="7"/>
  <c r="C27" i="7"/>
  <c r="C25" i="7"/>
  <c r="U25" i="7"/>
  <c r="Q22" i="7"/>
  <c r="P22" i="7"/>
  <c r="O22" i="7"/>
  <c r="N22" i="7"/>
  <c r="M22" i="7"/>
  <c r="L22" i="7"/>
  <c r="K22" i="7"/>
  <c r="J22" i="7"/>
  <c r="B16" i="5"/>
  <c r="C3" i="7"/>
  <c r="C2" i="7"/>
  <c r="B2" i="7"/>
  <c r="D23" i="6"/>
  <c r="C23" i="6"/>
  <c r="D22" i="6"/>
  <c r="C22" i="6"/>
  <c r="D21" i="6"/>
  <c r="C21" i="6"/>
  <c r="C3" i="6"/>
  <c r="B9" i="6" s="1"/>
  <c r="C3" i="5"/>
  <c r="C2" i="6"/>
  <c r="B2" i="6"/>
  <c r="G23" i="6" l="1"/>
  <c r="H23" i="6" s="1"/>
  <c r="F23" i="3"/>
  <c r="R25" i="7"/>
  <c r="F26" i="3" s="1"/>
  <c r="I26" i="3" s="1"/>
  <c r="S103" i="7"/>
  <c r="T103" i="7" s="1"/>
  <c r="S106" i="7"/>
  <c r="T106" i="7" s="1"/>
  <c r="S99" i="7"/>
  <c r="T99" i="7" s="1"/>
  <c r="S95" i="7"/>
  <c r="T95" i="7" s="1"/>
  <c r="S50" i="7"/>
  <c r="T50" i="7" s="1"/>
  <c r="G21" i="6"/>
  <c r="H21" i="6" s="1"/>
  <c r="G22" i="6"/>
  <c r="H22" i="6" s="1"/>
  <c r="G10" i="9"/>
  <c r="G12" i="9"/>
  <c r="S60" i="7" l="1"/>
  <c r="T60" i="7" s="1"/>
  <c r="S61" i="7"/>
  <c r="T61" i="7" s="1"/>
  <c r="S58" i="7"/>
  <c r="T58" i="7" s="1"/>
  <c r="S59" i="7"/>
  <c r="T59" i="7" s="1"/>
  <c r="S92" i="7"/>
  <c r="T92" i="7" s="1"/>
  <c r="S80" i="7"/>
  <c r="T80" i="7" s="1"/>
  <c r="S81" i="7"/>
  <c r="T81" i="7" s="1"/>
  <c r="S70" i="7"/>
  <c r="T70" i="7" s="1"/>
  <c r="S67" i="7"/>
  <c r="T67" i="7" s="1"/>
  <c r="S64" i="7"/>
  <c r="T64" i="7" s="1"/>
  <c r="S57" i="7"/>
  <c r="T57" i="7" s="1"/>
  <c r="S55" i="7"/>
  <c r="T55" i="7" s="1"/>
  <c r="S52" i="7"/>
  <c r="T52" i="7" s="1"/>
  <c r="S47" i="7"/>
  <c r="T47" i="7" s="1"/>
  <c r="S45" i="7"/>
  <c r="T45" i="7" s="1"/>
  <c r="S40" i="7"/>
  <c r="T40" i="7" s="1"/>
  <c r="S36" i="7"/>
  <c r="T36" i="7" s="1"/>
  <c r="P12" i="5"/>
  <c r="O12" i="5"/>
  <c r="N12" i="5"/>
  <c r="M12" i="5"/>
  <c r="L12" i="5"/>
  <c r="K12" i="5"/>
  <c r="C26" i="5"/>
  <c r="B26" i="5"/>
  <c r="C25" i="5"/>
  <c r="B25" i="5"/>
  <c r="C24" i="5"/>
  <c r="B24" i="5"/>
  <c r="C14" i="5"/>
  <c r="T26" i="5"/>
  <c r="T25" i="5"/>
  <c r="T14" i="5"/>
  <c r="B7" i="5"/>
  <c r="C2" i="5"/>
  <c r="B2" i="5"/>
  <c r="B2" i="3" l="1"/>
  <c r="B2" i="2"/>
  <c r="C2" i="2"/>
  <c r="C3" i="2"/>
  <c r="D17" i="2"/>
  <c r="C17" i="2"/>
  <c r="B9" i="2" s="1"/>
  <c r="J93" i="3"/>
  <c r="J92" i="3"/>
  <c r="I91" i="3"/>
  <c r="J91" i="3" s="1"/>
  <c r="I94" i="3"/>
  <c r="J94" i="3" s="1"/>
  <c r="I24" i="3"/>
  <c r="B17" i="2"/>
  <c r="F71" i="1"/>
  <c r="F70" i="1"/>
  <c r="F69"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0" i="1"/>
  <c r="J24" i="3" l="1"/>
  <c r="K24" i="3"/>
  <c r="G22" i="5"/>
  <c r="I22" i="5"/>
  <c r="J22" i="5"/>
  <c r="H22" i="5"/>
  <c r="K22" i="5"/>
  <c r="H11" i="10"/>
  <c r="G11" i="10"/>
  <c r="G11" i="8"/>
  <c r="F12" i="5"/>
  <c r="H12" i="5"/>
  <c r="J12" i="5"/>
  <c r="I12" i="5"/>
  <c r="G12" i="5"/>
  <c r="K92" i="3"/>
  <c r="K93" i="3"/>
  <c r="K91" i="3"/>
  <c r="R17" i="10" l="1"/>
  <c r="F98" i="3" s="1"/>
  <c r="R18" i="10"/>
  <c r="F99" i="3" s="1"/>
  <c r="R14" i="10"/>
  <c r="F96" i="3" s="1"/>
  <c r="R16" i="10"/>
  <c r="F97" i="3" s="1"/>
  <c r="I97" i="3" s="1"/>
  <c r="Q17" i="8"/>
  <c r="F90" i="3" s="1"/>
  <c r="Q14" i="8"/>
  <c r="Q16" i="8"/>
  <c r="F89" i="3" s="1"/>
  <c r="Q15" i="8"/>
  <c r="F12" i="12"/>
  <c r="I12" i="12" s="1"/>
  <c r="Q26" i="5"/>
  <c r="F19" i="3" s="1"/>
  <c r="I19" i="3" s="1"/>
  <c r="Q14" i="5"/>
  <c r="R27" i="7"/>
  <c r="R26" i="7"/>
  <c r="Q25" i="5"/>
  <c r="F18" i="3" s="1"/>
  <c r="R15" i="8" l="1"/>
  <c r="F88" i="3"/>
  <c r="F14" i="12"/>
  <c r="K14" i="12" s="1"/>
  <c r="F28" i="3"/>
  <c r="R14" i="5"/>
  <c r="S14" i="5" s="1"/>
  <c r="F17" i="3"/>
  <c r="I17" i="3" s="1"/>
  <c r="R14" i="8"/>
  <c r="S14" i="8" s="1"/>
  <c r="F87" i="3"/>
  <c r="I87" i="3" s="1"/>
  <c r="F13" i="12"/>
  <c r="F27" i="3"/>
  <c r="M13" i="12"/>
  <c r="K13" i="12"/>
  <c r="G41" i="3"/>
  <c r="K70" i="12"/>
  <c r="K48" i="12"/>
  <c r="G39" i="3"/>
  <c r="K68" i="12"/>
  <c r="K45" i="12"/>
  <c r="I64" i="12"/>
  <c r="I60" i="12"/>
  <c r="G38" i="3"/>
  <c r="G44" i="3"/>
  <c r="K46" i="12"/>
  <c r="M49" i="12"/>
  <c r="G34" i="3"/>
  <c r="M66" i="12"/>
  <c r="K62" i="12"/>
  <c r="M63" i="12"/>
  <c r="K63" i="12"/>
  <c r="I63" i="12"/>
  <c r="M16" i="12"/>
  <c r="I36" i="12"/>
  <c r="K36" i="12"/>
  <c r="M36" i="12"/>
  <c r="I13" i="12"/>
  <c r="I59" i="12"/>
  <c r="M59" i="12"/>
  <c r="K59" i="12"/>
  <c r="M14" i="12"/>
  <c r="K43" i="12"/>
  <c r="I43" i="12"/>
  <c r="M43" i="12"/>
  <c r="K67" i="12"/>
  <c r="M67" i="12"/>
  <c r="I67" i="12"/>
  <c r="I71" i="12"/>
  <c r="M71" i="12"/>
  <c r="K71" i="12"/>
  <c r="K55" i="12"/>
  <c r="I55" i="12"/>
  <c r="M55" i="12"/>
  <c r="K12" i="12"/>
  <c r="M12" i="12"/>
  <c r="J97" i="3"/>
  <c r="K97" i="3" s="1"/>
  <c r="S16" i="10"/>
  <c r="T16" i="10" s="1"/>
  <c r="S14" i="10"/>
  <c r="T14" i="10" s="1"/>
  <c r="I99" i="3"/>
  <c r="S18" i="10"/>
  <c r="T18" i="10" s="1"/>
  <c r="I98" i="3"/>
  <c r="S17" i="10"/>
  <c r="T17" i="10" s="1"/>
  <c r="R25" i="5"/>
  <c r="S25" i="5" s="1"/>
  <c r="R26" i="5"/>
  <c r="S26" i="5" s="1"/>
  <c r="G16" i="11"/>
  <c r="H16" i="11" s="1"/>
  <c r="K94" i="3"/>
  <c r="S38" i="7"/>
  <c r="T38" i="7" s="1"/>
  <c r="G32" i="3"/>
  <c r="S51" i="7"/>
  <c r="T51" i="7" s="1"/>
  <c r="G45" i="3"/>
  <c r="G31" i="12" s="1"/>
  <c r="M31" i="12" s="1"/>
  <c r="S46" i="7"/>
  <c r="T46" i="7" s="1"/>
  <c r="I15" i="3"/>
  <c r="S93" i="7"/>
  <c r="T93" i="7" s="1"/>
  <c r="I89" i="3"/>
  <c r="R16" i="8"/>
  <c r="S16" i="8" s="1"/>
  <c r="S42" i="7"/>
  <c r="T42" i="7" s="1"/>
  <c r="G36" i="3"/>
  <c r="S44" i="7"/>
  <c r="T44" i="7" s="1"/>
  <c r="S94" i="7"/>
  <c r="T94" i="7" s="1"/>
  <c r="S97" i="7"/>
  <c r="T97" i="7" s="1"/>
  <c r="S102" i="7"/>
  <c r="T102" i="7" s="1"/>
  <c r="S79" i="7"/>
  <c r="T79" i="7" s="1"/>
  <c r="G66" i="3"/>
  <c r="I27" i="3"/>
  <c r="J27" i="3" s="1"/>
  <c r="K27" i="3" s="1"/>
  <c r="S26" i="7"/>
  <c r="T26" i="7" s="1"/>
  <c r="G33" i="3"/>
  <c r="I33" i="3" s="1"/>
  <c r="S39" i="7"/>
  <c r="T39" i="7" s="1"/>
  <c r="S25" i="7"/>
  <c r="T25" i="7" s="1"/>
  <c r="S101" i="7"/>
  <c r="T101" i="7" s="1"/>
  <c r="S98" i="7"/>
  <c r="T98" i="7" s="1"/>
  <c r="S49" i="7"/>
  <c r="T49" i="7" s="1"/>
  <c r="S65" i="7"/>
  <c r="T65" i="7" s="1"/>
  <c r="S91" i="7"/>
  <c r="T91" i="7" s="1"/>
  <c r="S15" i="8"/>
  <c r="S27" i="7"/>
  <c r="T27" i="7" s="1"/>
  <c r="G35" i="3"/>
  <c r="S41" i="7"/>
  <c r="T41" i="7" s="1"/>
  <c r="S82" i="7"/>
  <c r="T82" i="7" s="1"/>
  <c r="S56" i="7"/>
  <c r="T56" i="7" s="1"/>
  <c r="S37" i="7"/>
  <c r="T37" i="7" s="1"/>
  <c r="G31" i="3"/>
  <c r="S96" i="7"/>
  <c r="T96" i="7" s="1"/>
  <c r="S66" i="7"/>
  <c r="T66" i="7" s="1"/>
  <c r="S68" i="7"/>
  <c r="T68" i="7" s="1"/>
  <c r="S104" i="7"/>
  <c r="T104" i="7" s="1"/>
  <c r="S105" i="7"/>
  <c r="T105" i="7" s="1"/>
  <c r="S63" i="7"/>
  <c r="T63" i="7" s="1"/>
  <c r="I18" i="3"/>
  <c r="I90" i="3"/>
  <c r="J90" i="3" s="1"/>
  <c r="K90" i="3" s="1"/>
  <c r="R17" i="8"/>
  <c r="S17" i="8" s="1"/>
  <c r="S69" i="7"/>
  <c r="T69" i="7" s="1"/>
  <c r="S43" i="7"/>
  <c r="T43" i="7" s="1"/>
  <c r="G37" i="3"/>
  <c r="G23" i="12" s="1"/>
  <c r="M23" i="12" s="1"/>
  <c r="S100" i="7"/>
  <c r="T100" i="7" s="1"/>
  <c r="S54" i="7"/>
  <c r="T54" i="7" s="1"/>
  <c r="G48" i="3"/>
  <c r="I48" i="3" s="1"/>
  <c r="J18" i="3" l="1"/>
  <c r="K18" i="3"/>
  <c r="G52" i="12"/>
  <c r="I52" i="12" s="1"/>
  <c r="I66" i="3"/>
  <c r="J66" i="3" s="1"/>
  <c r="K66" i="3" s="1"/>
  <c r="J99" i="3"/>
  <c r="K99" i="3" s="1"/>
  <c r="I28" i="3"/>
  <c r="J28" i="3" s="1"/>
  <c r="K28" i="3" s="1"/>
  <c r="G17" i="12"/>
  <c r="I31" i="3"/>
  <c r="J31" i="3" s="1"/>
  <c r="K31" i="3" s="1"/>
  <c r="I23" i="12"/>
  <c r="I31" i="12"/>
  <c r="K23" i="12"/>
  <c r="K31" i="12"/>
  <c r="I34" i="3"/>
  <c r="J34" i="3" s="1"/>
  <c r="K34" i="3" s="1"/>
  <c r="G20" i="12"/>
  <c r="I38" i="3"/>
  <c r="J38" i="3" s="1"/>
  <c r="K38" i="3" s="1"/>
  <c r="G24" i="12"/>
  <c r="M24" i="12" s="1"/>
  <c r="I39" i="3"/>
  <c r="J39" i="3" s="1"/>
  <c r="K39" i="3" s="1"/>
  <c r="G25" i="12"/>
  <c r="J33" i="3"/>
  <c r="K33" i="3" s="1"/>
  <c r="G19" i="12"/>
  <c r="M19" i="12" s="1"/>
  <c r="J48" i="3"/>
  <c r="K48" i="3" s="1"/>
  <c r="G34" i="12"/>
  <c r="I35" i="3"/>
  <c r="J35" i="3" s="1"/>
  <c r="K35" i="3" s="1"/>
  <c r="G21" i="12"/>
  <c r="K21" i="12" s="1"/>
  <c r="I44" i="3"/>
  <c r="J44" i="3" s="1"/>
  <c r="K44" i="3" s="1"/>
  <c r="G30" i="12"/>
  <c r="I41" i="3"/>
  <c r="J41" i="3" s="1"/>
  <c r="K41" i="3" s="1"/>
  <c r="G27" i="12"/>
  <c r="I36" i="3"/>
  <c r="J36" i="3" s="1"/>
  <c r="K36" i="3" s="1"/>
  <c r="G22" i="12"/>
  <c r="I32" i="3"/>
  <c r="J32" i="3" s="1"/>
  <c r="K32" i="3" s="1"/>
  <c r="G18" i="12"/>
  <c r="M64" i="12"/>
  <c r="K64" i="12"/>
  <c r="M68" i="12"/>
  <c r="I68" i="12"/>
  <c r="M46" i="12"/>
  <c r="K60" i="12"/>
  <c r="I48" i="12"/>
  <c r="I66" i="12"/>
  <c r="M45" i="12"/>
  <c r="M48" i="12"/>
  <c r="I49" i="12"/>
  <c r="I45" i="12"/>
  <c r="M60" i="12"/>
  <c r="I62" i="12"/>
  <c r="I46" i="12"/>
  <c r="M62" i="12"/>
  <c r="I70" i="12"/>
  <c r="M52" i="12"/>
  <c r="K49" i="12"/>
  <c r="M70" i="12"/>
  <c r="K66" i="12"/>
  <c r="I96" i="3"/>
  <c r="J96" i="3" s="1"/>
  <c r="K96" i="3" s="1"/>
  <c r="J98" i="3"/>
  <c r="K98" i="3" s="1"/>
  <c r="I88" i="3"/>
  <c r="J88" i="3" s="1"/>
  <c r="K88" i="3" s="1"/>
  <c r="G71" i="3"/>
  <c r="I57" i="3"/>
  <c r="J57" i="3" s="1"/>
  <c r="K57" i="3" s="1"/>
  <c r="G43" i="3"/>
  <c r="G40" i="3"/>
  <c r="I45" i="3"/>
  <c r="J45" i="3" s="1"/>
  <c r="K45" i="3" s="1"/>
  <c r="I37" i="3"/>
  <c r="J37" i="3" s="1"/>
  <c r="K37" i="3" s="1"/>
  <c r="J11" i="3"/>
  <c r="K11" i="3" s="1"/>
  <c r="J17" i="3"/>
  <c r="K17" i="3" s="1"/>
  <c r="J19" i="3"/>
  <c r="K19" i="3" s="1"/>
  <c r="J15" i="3"/>
  <c r="K15" i="3" s="1"/>
  <c r="J26" i="3"/>
  <c r="K26" i="3" s="1"/>
  <c r="J89" i="3"/>
  <c r="K89" i="3" s="1"/>
  <c r="J87" i="3"/>
  <c r="K87" i="3" s="1"/>
  <c r="K52" i="12" l="1"/>
  <c r="K17" i="12"/>
  <c r="I17" i="12"/>
  <c r="M17" i="12"/>
  <c r="I21" i="12"/>
  <c r="I19" i="12"/>
  <c r="M21" i="12"/>
  <c r="K19" i="12"/>
  <c r="I22" i="12"/>
  <c r="M22" i="12"/>
  <c r="K22" i="12"/>
  <c r="I40" i="3"/>
  <c r="J40" i="3" s="1"/>
  <c r="K40" i="3" s="1"/>
  <c r="G26" i="12"/>
  <c r="I43" i="3"/>
  <c r="J43" i="3" s="1"/>
  <c r="K43" i="3" s="1"/>
  <c r="G29" i="12"/>
  <c r="K24" i="12"/>
  <c r="M34" i="12"/>
  <c r="K34" i="12"/>
  <c r="I34" i="12"/>
  <c r="K20" i="12"/>
  <c r="M20" i="12"/>
  <c r="I20" i="12"/>
  <c r="I24" i="12"/>
  <c r="I27" i="12"/>
  <c r="M27" i="12"/>
  <c r="K27" i="12"/>
  <c r="I71" i="3"/>
  <c r="J71" i="3" s="1"/>
  <c r="K71" i="3" s="1"/>
  <c r="G57" i="12"/>
  <c r="M18" i="12"/>
  <c r="K18" i="12"/>
  <c r="I18" i="12"/>
  <c r="M30" i="12"/>
  <c r="K30" i="12"/>
  <c r="I30" i="12"/>
  <c r="M25" i="12"/>
  <c r="I25" i="12"/>
  <c r="K25" i="12"/>
  <c r="I23" i="3"/>
  <c r="I22" i="3"/>
  <c r="J22" i="3" l="1"/>
  <c r="K22" i="3"/>
  <c r="J23" i="3"/>
  <c r="K23" i="3"/>
  <c r="I7" i="3"/>
  <c r="I26" i="12"/>
  <c r="M26" i="12"/>
  <c r="K26" i="12"/>
  <c r="I57" i="12"/>
  <c r="I74" i="12" s="1"/>
  <c r="M57" i="12"/>
  <c r="K57" i="12"/>
  <c r="K29" i="12"/>
  <c r="I29" i="12"/>
  <c r="M29" i="12"/>
  <c r="J21" i="3"/>
  <c r="K21" i="3" l="1"/>
  <c r="K7" i="3" s="1"/>
  <c r="M74" i="12"/>
  <c r="K74" i="12"/>
  <c r="I7" i="12" l="1"/>
  <c r="K7" i="12" s="1"/>
</calcChain>
</file>

<file path=xl/sharedStrings.xml><?xml version="1.0" encoding="utf-8"?>
<sst xmlns="http://schemas.openxmlformats.org/spreadsheetml/2006/main" count="983" uniqueCount="386">
  <si>
    <t>Profils d'intervenants et taux journaliers moyens</t>
  </si>
  <si>
    <t xml:space="preserve">Prestations de pilotage, de tierce maintenance applicative et de développement des applicatifs du Lac de données agricoles (LDA)   </t>
  </si>
  <si>
    <r>
      <t xml:space="preserve">Taux journalier moyen (TJM) par profil 
</t>
    </r>
    <r>
      <rPr>
        <sz val="10"/>
        <rFont val="Arial Narrow"/>
        <family val="2"/>
      </rPr>
      <t>en euros HT</t>
    </r>
    <r>
      <rPr>
        <b/>
        <sz val="10"/>
        <rFont val="Arial Narrow"/>
        <family val="2"/>
      </rPr>
      <t xml:space="preserve"> </t>
    </r>
  </si>
  <si>
    <t>Catégorie d'interventions</t>
  </si>
  <si>
    <t>Profil d'intervenant</t>
  </si>
  <si>
    <t>Nomenclature Cigref des profils métiers du SI</t>
  </si>
  <si>
    <t>Niveau de séniorité</t>
  </si>
  <si>
    <t>Obligatoire</t>
  </si>
  <si>
    <t>COLONNE A MASQUER A LA FIN</t>
  </si>
  <si>
    <t>IDF</t>
  </si>
  <si>
    <t>HORS IDF</t>
  </si>
  <si>
    <t>Management de projet</t>
  </si>
  <si>
    <t>Directeur de projet</t>
  </si>
  <si>
    <t>Directeur de projets - p57</t>
  </si>
  <si>
    <t>Confirmé</t>
  </si>
  <si>
    <t>Sénior</t>
  </si>
  <si>
    <t>Chef de projet</t>
  </si>
  <si>
    <t>Chef de projet MOE - p68</t>
  </si>
  <si>
    <t>Junior</t>
  </si>
  <si>
    <t>Directeur technique</t>
  </si>
  <si>
    <t>Responsable Qualité</t>
  </si>
  <si>
    <t>Expert méthodes et outils / qualité - p170</t>
  </si>
  <si>
    <t>Product Owner</t>
  </si>
  <si>
    <t>Product Owner - p83</t>
  </si>
  <si>
    <t>Chargé de pilotage SI (PMO)</t>
  </si>
  <si>
    <t>Chargé de pilotage SI (PMO) - p88</t>
  </si>
  <si>
    <t>Responsable Sécurité des Systèmes d'Information (RSSI)</t>
  </si>
  <si>
    <t>Responsable Sécurité des Systèmes d'Information (RSSI) - p186</t>
  </si>
  <si>
    <t>Cycle de vie des applications</t>
  </si>
  <si>
    <t>Concepteur / développeur - p99</t>
  </si>
  <si>
    <t>Expert</t>
  </si>
  <si>
    <t>Responsable Conception technique</t>
  </si>
  <si>
    <t>Responsable d'études - p213</t>
  </si>
  <si>
    <t>Analyste - Développeur</t>
  </si>
  <si>
    <r>
      <t>Analyste - Développeur</t>
    </r>
    <r>
      <rPr>
        <strike/>
        <sz val="10"/>
        <rFont val="Arial Narrow"/>
        <family val="2"/>
      </rPr>
      <t/>
    </r>
  </si>
  <si>
    <t>Paramétreur de progiciels</t>
  </si>
  <si>
    <t>Paramétreur de progiciels - p113</t>
  </si>
  <si>
    <t>Expert technique spécialisé</t>
  </si>
  <si>
    <t>Expert systèmes d’exploitation / réseaux-télécoms - p151 _ Expert méthode et outils / qualité - p170 _ Expert en cybersécurité - p175</t>
  </si>
  <si>
    <t>Expert éditeur</t>
  </si>
  <si>
    <t xml:space="preserve">Ingénieur test &amp; qualification </t>
  </si>
  <si>
    <t>Testeur - p104</t>
  </si>
  <si>
    <t xml:space="preserve">Intégrateur d’application </t>
  </si>
  <si>
    <t>Intégrateur d’application - p143</t>
  </si>
  <si>
    <t>Support &amp; Assistance</t>
  </si>
  <si>
    <t>Analyste fonctionnel</t>
  </si>
  <si>
    <t>Assistant fonctionnel - p161</t>
  </si>
  <si>
    <t xml:space="preserve">Mise à disposition et MCO des infrastructures </t>
  </si>
  <si>
    <t>Architecte technique</t>
  </si>
  <si>
    <t>Architecte technique - p155</t>
  </si>
  <si>
    <t>Données</t>
  </si>
  <si>
    <t>Expert de la donnée / Data Scientiste</t>
  </si>
  <si>
    <t>Data Scientiste - p229</t>
  </si>
  <si>
    <t>Analyste de la donnée / Data Analyst</t>
  </si>
  <si>
    <t>Data Analyste - p233</t>
  </si>
  <si>
    <t>Data Engineer - p242</t>
  </si>
  <si>
    <t>Correspondance des niveaux de séniorité</t>
  </si>
  <si>
    <r>
      <rPr>
        <b/>
        <u/>
        <sz val="10"/>
        <color theme="4" tint="-0.249977111117893"/>
        <rFont val="Arial Narrow"/>
        <family val="2"/>
      </rPr>
      <t xml:space="preserve">INSTRUCTIONS </t>
    </r>
    <r>
      <rPr>
        <i/>
        <sz val="10"/>
        <rFont val="Arial Narrow"/>
        <family val="2"/>
      </rPr>
      <t xml:space="preserve">: </t>
    </r>
    <r>
      <rPr>
        <sz val="10"/>
        <rFont val="Arial Narrow"/>
        <family val="2"/>
      </rPr>
      <t>Le candidat doit respecter le niveau de séniorité requis correspondant au nombre d'années d'expérience exigé sur un(des) projet(s) similaire(s).</t>
    </r>
  </si>
  <si>
    <r>
      <t>Nombre d'années d'expérience passées</t>
    </r>
    <r>
      <rPr>
        <b/>
        <u/>
        <sz val="10"/>
        <rFont val="Arial Narrow"/>
        <family val="2"/>
      </rPr>
      <t xml:space="preserve"> </t>
    </r>
  </si>
  <si>
    <t>Inférieur à 3 ans</t>
  </si>
  <si>
    <t>de 3 à 6 ans</t>
  </si>
  <si>
    <t>Supérieur à 6 ans</t>
  </si>
  <si>
    <t>Selon compétences et expériences</t>
  </si>
  <si>
    <r>
      <t xml:space="preserve">Localisation 
</t>
    </r>
    <r>
      <rPr>
        <sz val="12"/>
        <rFont val="Arial Narrow"/>
        <family val="2"/>
      </rPr>
      <t>IDF / hors IDF</t>
    </r>
  </si>
  <si>
    <r>
      <t xml:space="preserve">TJM du profil
</t>
    </r>
    <r>
      <rPr>
        <i/>
        <sz val="12"/>
        <rFont val="Arial Narrow"/>
        <family val="2"/>
      </rPr>
      <t>(onglet "Profil_TJM")</t>
    </r>
  </si>
  <si>
    <r>
      <t xml:space="preserve">Nombre de jours d'intervention par profil </t>
    </r>
    <r>
      <rPr>
        <i/>
        <sz val="12"/>
        <rFont val="Arial Narrow"/>
        <family val="2"/>
      </rPr>
      <t>(par trimestre)</t>
    </r>
  </si>
  <si>
    <t>Référence</t>
  </si>
  <si>
    <t>UO</t>
  </si>
  <si>
    <t>Désignation de l'UO</t>
  </si>
  <si>
    <t>Forme du prix</t>
  </si>
  <si>
    <r>
      <t xml:space="preserve">Prix
</t>
    </r>
    <r>
      <rPr>
        <sz val="12"/>
        <rFont val="Arial Narrow"/>
        <family val="2"/>
      </rPr>
      <t>en euros HT</t>
    </r>
  </si>
  <si>
    <t>TVA</t>
  </si>
  <si>
    <r>
      <t xml:space="preserve">Prix 
</t>
    </r>
    <r>
      <rPr>
        <sz val="12"/>
        <rFont val="Arial Narrow"/>
        <family val="2"/>
      </rPr>
      <t>en euros TTC</t>
    </r>
  </si>
  <si>
    <t>Forfait trimestriel</t>
  </si>
  <si>
    <t>DOSSIER DES QUANTITES ESTIMATIVES (DQE)</t>
  </si>
  <si>
    <t xml:space="preserve">MONTANT TOTAL DU DQE en euros </t>
  </si>
  <si>
    <t>HT :</t>
  </si>
  <si>
    <t>TTC :</t>
  </si>
  <si>
    <t>Intitulé de la prestation (ou sous-prestation)</t>
  </si>
  <si>
    <t>Unité d'Œuvre (UO)</t>
  </si>
  <si>
    <t>Intitulé de l'UO</t>
  </si>
  <si>
    <r>
      <t xml:space="preserve">Prix
</t>
    </r>
    <r>
      <rPr>
        <sz val="11"/>
        <rFont val="Arial Narrow"/>
        <family val="2"/>
      </rPr>
      <t>en euros HT</t>
    </r>
  </si>
  <si>
    <t>Nombre d'UO</t>
  </si>
  <si>
    <r>
      <t xml:space="preserve">Montant
</t>
    </r>
    <r>
      <rPr>
        <sz val="11"/>
        <rFont val="Arial Narrow"/>
        <family val="2"/>
      </rPr>
      <t>en euros HT</t>
    </r>
  </si>
  <si>
    <r>
      <t xml:space="preserve">Montant 
</t>
    </r>
    <r>
      <rPr>
        <sz val="11"/>
        <rFont val="Arial Narrow"/>
        <family val="2"/>
      </rPr>
      <t>en euros TTC</t>
    </r>
  </si>
  <si>
    <t>Prise de connaissance et réversibilité entrante</t>
  </si>
  <si>
    <t>Expertise technique en IDF</t>
  </si>
  <si>
    <t>Expertise technique hors IDF</t>
  </si>
  <si>
    <t>Expertise éditeur en IDF</t>
  </si>
  <si>
    <t>Expertise éditeur hors IDF</t>
  </si>
  <si>
    <t>Pilotage et coordination des prestations</t>
  </si>
  <si>
    <t>Mise en œuvre et fonctionnement des environnements associés à la réalisation des prestations</t>
  </si>
  <si>
    <t>Mise en œuvre des environnements associés à la réalisation des prestations</t>
  </si>
  <si>
    <t>Fonctionnement (run) des environnements associés à la réalisation des prestations</t>
  </si>
  <si>
    <t>Équipe Cœur pour la Tierce Maintenance Applicative (TMA) des applicatifs et développement de nouveaux projets</t>
  </si>
  <si>
    <t>Compléments de ressources à l’équipe cœur pour la Tierce Maintenance Applicative (TMA) des applicatifs et développement de nouveaux projets</t>
  </si>
  <si>
    <t>Études et développements de nouveaux projets structurants (hors équipe cœur)</t>
  </si>
  <si>
    <t>Etude de cadrage</t>
  </si>
  <si>
    <t>Développements des nouveaux projets structurants (UO DEV / TU)</t>
  </si>
  <si>
    <t>Assistance à l’installation et au déploiement</t>
  </si>
  <si>
    <t>Expertise complémentaire</t>
  </si>
  <si>
    <t>Réversibilité</t>
  </si>
  <si>
    <t>Etude de cadrage de niveau "simple"</t>
  </si>
  <si>
    <t>Etude de cadrage de niveau "moyen"</t>
  </si>
  <si>
    <t>Etude de cadrage de niveau "complexe"</t>
  </si>
  <si>
    <t>Mise en œuvre des environnements nécessaires à la réalisation des prestations demandées</t>
  </si>
  <si>
    <t xml:space="preserve">Équipe Cœur pour la Tierce Maintenance Applicative (TMA) des applicatifs et développement de nouveaux projets comprenant 4 ETP </t>
  </si>
  <si>
    <t xml:space="preserve">Équipe Cœur pour la Tierce Maintenance Applicative (TMA) des applicatifs et développement de nouveaux projets comprenant 3,5 ETP </t>
  </si>
  <si>
    <t xml:space="preserve">Équipe Cœur pour la Tierce Maintenance Applicative (TMA) des applicatifs et développement de nouveaux projets comprenant 3 ETP </t>
  </si>
  <si>
    <t>UO complémentaires d’augmentation de l’équipe cœur pour une charge correspondant à 0,5 ETP</t>
  </si>
  <si>
    <t>Ingestion de données catégorie de source n°1 de niveau "simple"</t>
  </si>
  <si>
    <t>Ingestion de données catégorie de source n°1 de niveau "moyen"</t>
  </si>
  <si>
    <t>Ingestion de données de niveau catégorie de source n°1 "complexe"</t>
  </si>
  <si>
    <t>Ingestion de données de niveau catégorie de source n°2 "simple"</t>
  </si>
  <si>
    <t>Ingestion de données de niveau catégorie de source n°2 "moyen"</t>
  </si>
  <si>
    <t>Ingestion de données de niveau catégorie de source n°2 "complexe"</t>
  </si>
  <si>
    <t>Ingestion de données de niveau catégorie de source n°3 "simple"</t>
  </si>
  <si>
    <t>Ingestion de données de niveau catégorie de source n°3 "moyen"</t>
  </si>
  <si>
    <t>Ingestion de données de niveau catégorie de source n°3 "complexe"</t>
  </si>
  <si>
    <t>Exploration des données de niveau "simple"</t>
  </si>
  <si>
    <t>Exploration des données de niveau "moyen"</t>
  </si>
  <si>
    <t>Exploration des données de niveau "complexe"</t>
  </si>
  <si>
    <t>Autres traitements de niveau "simple"</t>
  </si>
  <si>
    <t>Autres traitements de niveau "moyen"</t>
  </si>
  <si>
    <t>Autres traitements de niveau "complexe"</t>
  </si>
  <si>
    <t>Visualisation de niveau "simple"</t>
  </si>
  <si>
    <t>Visualisation de niveau "moyen"</t>
  </si>
  <si>
    <t>Visualisation de niveau "complexe"</t>
  </si>
  <si>
    <t>Reporting de niveau "simple"</t>
  </si>
  <si>
    <t>Reporting de niveau "moyen"</t>
  </si>
  <si>
    <t>Reporting de niveau "complexe"</t>
  </si>
  <si>
    <t>Dashboarding de niveau "simple"</t>
  </si>
  <si>
    <t>Dashboarding de niveau "moyen"</t>
  </si>
  <si>
    <t>Dashboarding de niveau "complexe"</t>
  </si>
  <si>
    <t>Consommation de niveau "simple"</t>
  </si>
  <si>
    <t>Consommation de niveau "moyen"</t>
  </si>
  <si>
    <t>Consommation de niveau "complexe"</t>
  </si>
  <si>
    <t>Prestation d'assistance à l'installation et au déploiement de niveau de complexité "très simple"</t>
  </si>
  <si>
    <t>Prestation d'assistance à l'installation et au déploiement de niveau de complexité "simple"</t>
  </si>
  <si>
    <t>Prestation d'assistance à l'installation et au déploiement de niveau de complexité "moyen"</t>
  </si>
  <si>
    <t>Prestation d'assistance à l'installation et au déploiement de niveau de complexité "complexe"</t>
  </si>
  <si>
    <t>Forfait unique (une seule commande)</t>
  </si>
  <si>
    <t>Catégorie d'intervention</t>
  </si>
  <si>
    <r>
      <t xml:space="preserve">Profils et séniorités d'intervenant
</t>
    </r>
    <r>
      <rPr>
        <sz val="12"/>
        <rFont val="Arial Narrow"/>
        <family val="2"/>
      </rPr>
      <t xml:space="preserve">(onglet "Profil_TJM")--&gt; </t>
    </r>
  </si>
  <si>
    <r>
      <t xml:space="preserve">Localisation de l'intervenant
</t>
    </r>
    <r>
      <rPr>
        <sz val="12"/>
        <rFont val="Arial Narrow"/>
        <family val="2"/>
      </rPr>
      <t xml:space="preserve">(onglet "Profil_TJM")--&gt; </t>
    </r>
  </si>
  <si>
    <r>
      <t xml:space="preserve">TJM du profil 
</t>
    </r>
    <r>
      <rPr>
        <sz val="12"/>
        <rFont val="Arial Narrow"/>
        <family val="2"/>
      </rPr>
      <t xml:space="preserve">(onglet "Profil_TJM")--&gt; </t>
    </r>
  </si>
  <si>
    <t>Charge d'exécution par unité d'œuvre (en jours/hommes)</t>
  </si>
  <si>
    <r>
      <t>Ratio d'intervention</t>
    </r>
    <r>
      <rPr>
        <sz val="12"/>
        <rFont val="Arial Narrow"/>
        <family val="2"/>
      </rPr>
      <t xml:space="preserve"> (en %)</t>
    </r>
  </si>
  <si>
    <r>
      <t xml:space="preserve">Prix
</t>
    </r>
    <r>
      <rPr>
        <sz val="12"/>
        <rFont val="Arial Narrow"/>
        <family val="2"/>
      </rPr>
      <t>en euros TTC</t>
    </r>
  </si>
  <si>
    <t>Total ratio</t>
  </si>
  <si>
    <t>Facultatif</t>
  </si>
  <si>
    <t>Total attendu / jours d'intervention</t>
  </si>
  <si>
    <t>Forfait</t>
  </si>
  <si>
    <t>Charge d'exécution estimée par unité d'œuvre (en jours/hommes)</t>
  </si>
  <si>
    <t xml:space="preserve">Préparation des données </t>
  </si>
  <si>
    <t>Ingestion des données</t>
  </si>
  <si>
    <t>Exploration des données</t>
  </si>
  <si>
    <t xml:space="preserve">Traitement des données </t>
  </si>
  <si>
    <t xml:space="preserve">Visualisation, Reporting, Dashboarding, Consommation </t>
  </si>
  <si>
    <t xml:space="preserve">Autres traitements des données </t>
  </si>
  <si>
    <t>UO6.DEP</t>
  </si>
  <si>
    <t xml:space="preserve">Prestation d'assistance à l'installation et au déploiement </t>
  </si>
  <si>
    <r>
      <t xml:space="preserve">Prix
</t>
    </r>
    <r>
      <rPr>
        <sz val="10"/>
        <rFont val="Arial Narrow"/>
        <family val="2"/>
      </rPr>
      <t>en euros HT</t>
    </r>
  </si>
  <si>
    <r>
      <t xml:space="preserve">Prix 
</t>
    </r>
    <r>
      <rPr>
        <sz val="10"/>
        <rFont val="Arial Narrow"/>
        <family val="2"/>
      </rPr>
      <t>en euros TTC</t>
    </r>
  </si>
  <si>
    <t>Unitaire</t>
  </si>
  <si>
    <t>Séniorité</t>
  </si>
  <si>
    <t>Profils des intervenants</t>
  </si>
  <si>
    <t>Profils</t>
  </si>
  <si>
    <t>Équipe cœur obligatoire définie au CCTP</t>
  </si>
  <si>
    <t>UO_SP5.2.1.IN-100-S</t>
  </si>
  <si>
    <t>UO_SP5.2.1.IN-100-M</t>
  </si>
  <si>
    <t>UO_SP5.2.1.IN-100-C</t>
  </si>
  <si>
    <t>UO_SP5.2.1.IN-101-S</t>
  </si>
  <si>
    <t>UO_SP5.2.1.IN-101-M</t>
  </si>
  <si>
    <t>UO_SP5.2.1.IN-101-C</t>
  </si>
  <si>
    <t>UO_SP5.2.1.IN-102-S</t>
  </si>
  <si>
    <t>UO_SP5.2.1.IN-102-M</t>
  </si>
  <si>
    <t>UO_SP5.2.1.IN-102-C</t>
  </si>
  <si>
    <t>UO_SP5.2.2.EX-100-S</t>
  </si>
  <si>
    <t>UO_SP5.2.2.EX-100-M</t>
  </si>
  <si>
    <t>UO_SP5.2.2.EX-100-C</t>
  </si>
  <si>
    <t>UO_SP5.2.3.PR-100-S</t>
  </si>
  <si>
    <t>UO_SP5.2.3.PR-100-M</t>
  </si>
  <si>
    <t>UO_SP5.2.3.PR-100-C</t>
  </si>
  <si>
    <t>UO_SP5.2.4.TR-100-S</t>
  </si>
  <si>
    <t>UO_SP5.2.4.TR-100-M</t>
  </si>
  <si>
    <t>UO_SP5.2.4.TR-100-C</t>
  </si>
  <si>
    <t>UO_SP5.2.4.TR-101-S</t>
  </si>
  <si>
    <t>UO_SP5.2.4.TR-101-M</t>
  </si>
  <si>
    <t>UO_SP5.2.4.TR-101-C</t>
  </si>
  <si>
    <t>UO_SP5.2.5.AT-100-S</t>
  </si>
  <si>
    <t>UO_SP5.2.5.AT-100-M</t>
  </si>
  <si>
    <t>UO_SP5.2.5.AT-100-C</t>
  </si>
  <si>
    <t>UO_SP5.2.6.CO-100-M</t>
  </si>
  <si>
    <t>UO_SP5.2.6.CO-100-C</t>
  </si>
  <si>
    <t>UO_SP5.2.6.CO-101-S</t>
  </si>
  <si>
    <t>UO_SP5.2.6.CO-101-M</t>
  </si>
  <si>
    <t>UO_SP5.2.6.CO-101-C</t>
  </si>
  <si>
    <t>UO_SP5.2.6.CO-102-S</t>
  </si>
  <si>
    <t>UO_SP5.2.6.CO-102-M</t>
  </si>
  <si>
    <t>UO_SP5.2.6.CO-102-C</t>
  </si>
  <si>
    <t>UO_SP5.2.6.CO-103-S</t>
  </si>
  <si>
    <t>UO_SP5.2.6.CO-103-M</t>
  </si>
  <si>
    <t>UO_SP5.2.6.CO-103-C</t>
  </si>
  <si>
    <t>Architecte de la donnée / Tech Lead</t>
  </si>
  <si>
    <t>Ingénieur de la donnée / Data Engineer</t>
  </si>
  <si>
    <t>Référent Métier - Concepteur fonctionnel (business analyst)</t>
  </si>
  <si>
    <t>Développeur - Ingénieur DataViz</t>
  </si>
  <si>
    <t>MP24-35
(marché LDA.2026)</t>
  </si>
  <si>
    <t>P1</t>
  </si>
  <si>
    <t>P2</t>
  </si>
  <si>
    <t>P3</t>
  </si>
  <si>
    <t>SP3.1</t>
  </si>
  <si>
    <t>SP3.2</t>
  </si>
  <si>
    <t>P4</t>
  </si>
  <si>
    <t>SP4.1</t>
  </si>
  <si>
    <t>SP4.2</t>
  </si>
  <si>
    <t>P5</t>
  </si>
  <si>
    <t>SP5.1</t>
  </si>
  <si>
    <t>SP5.2</t>
  </si>
  <si>
    <t xml:space="preserve">P6
</t>
  </si>
  <si>
    <t xml:space="preserve">P7
</t>
  </si>
  <si>
    <t>P8</t>
  </si>
  <si>
    <r>
      <t xml:space="preserve">Nombre de jours d'intervention par profil </t>
    </r>
    <r>
      <rPr>
        <i/>
        <sz val="12"/>
        <color rgb="FFFF0000"/>
        <rFont val="Arial Narrow"/>
        <family val="2"/>
      </rPr>
      <t>(par trimestre)</t>
    </r>
  </si>
  <si>
    <t>Séniorité des intervenants</t>
  </si>
  <si>
    <t>Nombre de jours d'intervention par profil (pour la totalité de la prestation)</t>
  </si>
  <si>
    <t>UO_SP3.1.ENV-MEO</t>
  </si>
  <si>
    <t>UO2_PCLDA</t>
  </si>
  <si>
    <t>UO_SP3.2.ENV-RUN</t>
  </si>
  <si>
    <t>UO_SP3.2.ENV-RUN-COMP</t>
  </si>
  <si>
    <t xml:space="preserve">Fonctionnement des environnements nécessaires à la réalisation des prestations demandées </t>
  </si>
  <si>
    <r>
      <rPr>
        <b/>
        <u/>
        <sz val="12"/>
        <color theme="4" tint="-0.249977111117893"/>
        <rFont val="Arial Narrow"/>
        <family val="2"/>
      </rPr>
      <t>INSTRUCTIONS</t>
    </r>
    <r>
      <rPr>
        <sz val="12"/>
        <color theme="4" tint="-0.249977111117893"/>
        <rFont val="Arial Narrow"/>
        <family val="2"/>
      </rPr>
      <t xml:space="preserve"> : </t>
    </r>
    <r>
      <rPr>
        <u/>
        <sz val="12"/>
        <rFont val="Arial Narrow"/>
        <family val="2"/>
      </rPr>
      <t>Le candidat respecte impérativement les consignes suivantes pour dimensionner les prestations</t>
    </r>
    <r>
      <rPr>
        <sz val="12"/>
        <rFont val="Arial Narrow"/>
        <family val="2"/>
      </rPr>
      <t xml:space="preserve">. 
- Le chiffrage doit s’appuyer sur les </t>
    </r>
    <r>
      <rPr>
        <b/>
        <sz val="12"/>
        <rFont val="Arial Narrow"/>
        <family val="2"/>
      </rPr>
      <t xml:space="preserve">TJM de l'onglet "Profil_TJM" </t>
    </r>
    <r>
      <rPr>
        <sz val="12"/>
        <rFont val="Arial Narrow"/>
        <family val="2"/>
      </rPr>
      <t xml:space="preserve">de la présente annexe financière pour compléter les prestations.
- </t>
    </r>
    <r>
      <rPr>
        <b/>
        <u/>
        <sz val="12"/>
        <rFont val="Arial Narrow"/>
        <family val="2"/>
      </rPr>
      <t>SEULES</t>
    </r>
    <r>
      <rPr>
        <sz val="12"/>
        <rFont val="Arial Narrow"/>
        <family val="2"/>
      </rPr>
      <t xml:space="preserve"> les cellules de couleur </t>
    </r>
    <r>
      <rPr>
        <b/>
        <sz val="12"/>
        <rFont val="Arial Narrow"/>
        <family val="2"/>
      </rPr>
      <t>JAUNE</t>
    </r>
    <r>
      <rPr>
        <sz val="12"/>
        <rFont val="Arial Narrow"/>
        <family val="2"/>
      </rPr>
      <t xml:space="preserve"> peuvent être renseignées. 
</t>
    </r>
    <r>
      <rPr>
        <b/>
        <sz val="12"/>
        <rFont val="Arial Narrow"/>
        <family val="2"/>
      </rPr>
      <t>- Pour chaque UO, la somme des ratios d'intervention d</t>
    </r>
    <r>
      <rPr>
        <sz val="12"/>
        <rFont val="Arial Narrow"/>
        <family val="2"/>
      </rPr>
      <t xml:space="preserve">e l'ensemble des profils doit être </t>
    </r>
    <r>
      <rPr>
        <b/>
        <sz val="12"/>
        <rFont val="Arial Narrow"/>
        <family val="2"/>
      </rPr>
      <t>égale à 100%</t>
    </r>
    <r>
      <rPr>
        <sz val="12"/>
        <rFont val="Arial Narrow"/>
        <family val="2"/>
      </rPr>
      <t xml:space="preserve">. Le candidat n'a pas l'obligation de mobiliser </t>
    </r>
    <r>
      <rPr>
        <u/>
        <sz val="12"/>
        <rFont val="Arial Narrow"/>
        <family val="2"/>
      </rPr>
      <t>tous</t>
    </r>
    <r>
      <rPr>
        <sz val="12"/>
        <rFont val="Arial Narrow"/>
        <family val="2"/>
      </rPr>
      <t xml:space="preserve"> les profils pour une prestation.
- Pour rappel, l'UO_SP3.1.ENV-MEO couvre la mise en œuvre des environnements dans les délais définis au CCTP (au plus tard au 1er décembre 2025) ainsi que leur fonctionnement jusqu’au 1er janvier 2026. A compter de cette date, l’ASP commandera la SP3.2 pour le RUN des environnements du Titulaire. 
- Seuls les frais humains sont dimensionnés au titre de la prestation P3, l'ensemble des ressources matérielles et logicielles étant commandé sur le lot 4 (marché MP24-21-04). </t>
    </r>
    <r>
      <rPr>
        <b/>
        <sz val="12"/>
        <rFont val="Arial Narrow"/>
        <family val="2"/>
      </rPr>
      <t xml:space="preserve">
</t>
    </r>
    <r>
      <rPr>
        <b/>
        <u/>
        <sz val="12"/>
        <color rgb="FFFF0000"/>
        <rFont val="Arial Narrow"/>
        <family val="2"/>
      </rPr>
      <t>ATTENTION</t>
    </r>
    <r>
      <rPr>
        <b/>
        <sz val="12"/>
        <rFont val="Arial Narrow"/>
        <family val="2"/>
      </rPr>
      <t xml:space="preserve"> : 
</t>
    </r>
    <r>
      <rPr>
        <sz val="12"/>
        <rFont val="Arial Narrow"/>
        <family val="2"/>
      </rPr>
      <t xml:space="preserve">- Le candidat est obligé de renseigner au moins un profil. 
- Si nécessaire, le candidat peut spécifier d'autres intervenants (profil ; séniorité ; localisation) pour la réalisation de la prestation en les ajoutant dans les cellules G9:P11 et G21:P23 prévues à cet effet.
- Dans ce cas, le respect de 100% pour le ratio d'intervention doit être étendu à ces profils supplémentaires.
- Le candidat peut ajouter d'autres colonnes supplémentaires à celles déjà existantes MAIS le cas échéant, il est conseillé de les ajouter entre les colonnes O et P (pour maintenir la cohérence de la somme des ratios d'intervention) et sous réserve de respecter la cohérence des formules Ox et Px dans les cellules de récupération des TJM depuis l'onglet "Profil_TJM".
- Le candidat s'assure de la cohérence des formules. </t>
    </r>
  </si>
  <si>
    <t>Complément de ressources humaines pour le fonctionnement des environnements (en cas d'augmentation supérieure à 25% des ressources techniques nécessaires à la gestion des environnements propres au Titulaire du présent marché)</t>
  </si>
  <si>
    <t>Nombre d'ETP attendu</t>
  </si>
  <si>
    <t>UO_SP4.2-TMA-CŒUR-COMP</t>
  </si>
  <si>
    <t>UO_SP4.1-TMA-COEUR-1</t>
  </si>
  <si>
    <t>UO_SP4.1-TMA-COEUR-2</t>
  </si>
  <si>
    <t>UO_SP4.1-TMA-COEUR-3</t>
  </si>
  <si>
    <t>SP5.2.1</t>
  </si>
  <si>
    <t>UO 5.2.1.IN</t>
  </si>
  <si>
    <t>SP5.2.2</t>
  </si>
  <si>
    <t>UO5.2.2-EX-100</t>
  </si>
  <si>
    <t>SP5.2.3</t>
  </si>
  <si>
    <t>UO5.2.3-PR-100</t>
  </si>
  <si>
    <t>SP5.2.4</t>
  </si>
  <si>
    <t>UO5.2.4-TR-100</t>
  </si>
  <si>
    <t>SP5.2.5</t>
  </si>
  <si>
    <t>SP5.2.6</t>
  </si>
  <si>
    <t>UO5.2.6-CO-X</t>
  </si>
  <si>
    <t>Traitement d'algorithmes standards de niveau "simple"</t>
  </si>
  <si>
    <t>Traitement d'algorithmes standards de niveau "complexe"</t>
  </si>
  <si>
    <t>Traitement d'algorithmes standards de niveau "moyen"</t>
  </si>
  <si>
    <t>Traitement d'algorithmes depuis Dataiku en mode Python de niveau "simple"</t>
  </si>
  <si>
    <t>Traitement d'algorithmes depuis Dataiku en mode Python "moyen"</t>
  </si>
  <si>
    <t>Traitement d'algorithmes depuis Dataiku en mode Python "complexe"</t>
  </si>
  <si>
    <t xml:space="preserve">UO_P6.DEP-TS </t>
  </si>
  <si>
    <t>UO_P6.DEP-S</t>
  </si>
  <si>
    <t xml:space="preserve">UO_P6.DEP-M </t>
  </si>
  <si>
    <t xml:space="preserve">UO_P6.DEP-C </t>
  </si>
  <si>
    <t>UO_P7.EXP-TECH-IDF </t>
  </si>
  <si>
    <t>UO_P7.EXP-TECH-HIDF</t>
  </si>
  <si>
    <t xml:space="preserve">UO_P7.EXP-ED-IDF </t>
  </si>
  <si>
    <t xml:space="preserve">UO_P7.EXP-ED-HIDF </t>
  </si>
  <si>
    <r>
      <rPr>
        <b/>
        <u/>
        <sz val="12"/>
        <rFont val="Arial Narrow"/>
        <family val="2"/>
      </rPr>
      <t xml:space="preserve">INSTRUCTIONS : </t>
    </r>
    <r>
      <rPr>
        <u/>
        <sz val="12"/>
        <rFont val="Arial Narrow"/>
        <family val="2"/>
      </rPr>
      <t xml:space="preserve">Le candidat respecte impérativement les consignes suivantes pour dimensionner les prestations. </t>
    </r>
    <r>
      <rPr>
        <sz val="12"/>
        <rFont val="Arial Narrow"/>
        <family val="2"/>
      </rPr>
      <t xml:space="preserve">
- Le chiffrage doit s’appuyer sur les</t>
    </r>
    <r>
      <rPr>
        <b/>
        <sz val="12"/>
        <rFont val="Arial Narrow"/>
        <family val="2"/>
      </rPr>
      <t xml:space="preserve"> TJM de l'onglet "Profil_TJM"</t>
    </r>
    <r>
      <rPr>
        <sz val="12"/>
        <rFont val="Arial Narrow"/>
        <family val="2"/>
      </rPr>
      <t xml:space="preserve"> de la présente annexe financière pour compléter les prestations.
- </t>
    </r>
    <r>
      <rPr>
        <b/>
        <u/>
        <sz val="12"/>
        <rFont val="Arial Narrow"/>
        <family val="2"/>
      </rPr>
      <t>TOUTES</t>
    </r>
    <r>
      <rPr>
        <sz val="12"/>
        <rFont val="Arial Narrow"/>
        <family val="2"/>
      </rPr>
      <t xml:space="preserve"> les cellules de couleur JAUNE doivent être renseignées (et uniquement les cellules de couleur jaune). 
- Les profils renseignés correspondent aux profil de l'équipe coeur à mobiliser pour la P2 et P4. 
- La charge d'exécution peut éventuellement être exprimée en ½ journée (exemple : 2,5 jours). 
</t>
    </r>
    <r>
      <rPr>
        <b/>
        <u/>
        <sz val="12"/>
        <color rgb="FFFF0000"/>
        <rFont val="Arial Narrow"/>
        <family val="2"/>
      </rPr>
      <t xml:space="preserve">ATTENTION : 
</t>
    </r>
    <r>
      <rPr>
        <b/>
        <sz val="12"/>
        <color theme="1"/>
        <rFont val="Arial Narrow"/>
        <family val="2"/>
      </rPr>
      <t>- Le candidat ne peut pas ajouter de lignes au sein du tableau. Les profils renseignés dans le tableau sont les seuls pouvant être mobilisés sur la prestation.</t>
    </r>
    <r>
      <rPr>
        <b/>
        <u/>
        <sz val="12"/>
        <color theme="1"/>
        <rFont val="Arial Narrow"/>
        <family val="2"/>
      </rPr>
      <t xml:space="preserve">
</t>
    </r>
    <r>
      <rPr>
        <b/>
        <sz val="12"/>
        <color rgb="FFFF0000"/>
        <rFont val="Arial Narrow"/>
        <family val="2"/>
      </rPr>
      <t>- Pour chaque profil défini au sein du tableau, le candidat doit associer une personne déterminée. Ex : le profil "chef de projet" ne peut être représenté en pratique par deux personnes (une à 80% sur le projet et l'autre à 20%). 
- Le candidat doit faire intervenir l'ensemble des profils définis dans le tableau. Pour chacun des quatre profils, le candidat renseigne à ce titre le niveau de séniorité, la localisation et le nombre de jours d'intervention (qui doit être différent de 0).</t>
    </r>
    <r>
      <rPr>
        <sz val="12"/>
        <color rgb="FFFF0000"/>
        <rFont val="Arial Narrow"/>
        <family val="2"/>
      </rPr>
      <t xml:space="preserve">
</t>
    </r>
    <r>
      <rPr>
        <sz val="12"/>
        <rFont val="Arial Narrow"/>
        <family val="2"/>
      </rPr>
      <t xml:space="preserve">- En cas d'erreur de formule en colonne F du tableau des profils, le candidat doit vérifier qu'il a effectivement bien renseigné un TJM au sein de l'onglet "Profil_TJM" correspondant au profil, au niveau de séniorité et à la localisation indiqués, avant de modifier le cas échéant la formule. </t>
    </r>
  </si>
  <si>
    <r>
      <rPr>
        <b/>
        <u/>
        <sz val="12"/>
        <color theme="4" tint="-0.249977111117893"/>
        <rFont val="Arial Narrow"/>
        <family val="2"/>
      </rPr>
      <t>INSTRUCTIONS</t>
    </r>
    <r>
      <rPr>
        <sz val="12"/>
        <color theme="4" tint="-0.249977111117893"/>
        <rFont val="Arial Narrow"/>
        <family val="2"/>
      </rPr>
      <t xml:space="preserve"> : </t>
    </r>
    <r>
      <rPr>
        <u/>
        <sz val="12"/>
        <rFont val="Arial Narrow"/>
        <family val="2"/>
      </rPr>
      <t>Le candidat respecte impérativement les consignes suivantes pour dimensionner les prestations</t>
    </r>
    <r>
      <rPr>
        <sz val="12"/>
        <rFont val="Arial Narrow"/>
        <family val="2"/>
      </rPr>
      <t xml:space="preserve">. 
- Le chiffrage des sous-prestations s’appuye sur les éléments renseignés au sein de l'onglet "P2 - PCLDA", l'équipe intervenant en prise de connaissance devant être identique à l'équipe coeur réalisant les prestations. 
</t>
    </r>
    <r>
      <rPr>
        <sz val="12"/>
        <color theme="1"/>
        <rFont val="Arial Narrow"/>
        <family val="2"/>
      </rPr>
      <t>- Le candidat ne renseigne et modifie aucun élément de cet onglet. 
- Pour information, l'hypothèse prise est qu'une année comprend 218 jours ouvrés, 1 ETP sur un trimestre équivaut à ce titre à 54,5 jours ouvrés.</t>
    </r>
  </si>
  <si>
    <r>
      <rPr>
        <b/>
        <u/>
        <sz val="12"/>
        <color theme="4" tint="-0.249977111117893"/>
        <rFont val="Arial Narrow"/>
        <family val="2"/>
      </rPr>
      <t>INSTRUCTIONS</t>
    </r>
    <r>
      <rPr>
        <sz val="12"/>
        <color theme="4" tint="-0.249977111117893"/>
        <rFont val="Arial Narrow"/>
        <family val="2"/>
      </rPr>
      <t xml:space="preserve"> : </t>
    </r>
    <r>
      <rPr>
        <u/>
        <sz val="12"/>
        <rFont val="Arial Narrow"/>
        <family val="2"/>
      </rPr>
      <t>Le candidat respecte impérativement les consignes suivantes pour dimensionner les prestations</t>
    </r>
    <r>
      <rPr>
        <sz val="12"/>
        <rFont val="Arial Narrow"/>
        <family val="2"/>
      </rPr>
      <t xml:space="preserve">. 
- Le chiffrage doit s’appuyer sur les </t>
    </r>
    <r>
      <rPr>
        <b/>
        <sz val="12"/>
        <rFont val="Arial Narrow"/>
        <family val="2"/>
      </rPr>
      <t xml:space="preserve">TJM de l'onglet "Profil_TJM" </t>
    </r>
    <r>
      <rPr>
        <sz val="12"/>
        <rFont val="Arial Narrow"/>
        <family val="2"/>
      </rPr>
      <t xml:space="preserve">de la présente annexe financière pour compléter les prestations.
- </t>
    </r>
    <r>
      <rPr>
        <b/>
        <u/>
        <sz val="12"/>
        <rFont val="Arial Narrow"/>
        <family val="2"/>
      </rPr>
      <t>SEULES</t>
    </r>
    <r>
      <rPr>
        <sz val="12"/>
        <rFont val="Arial Narrow"/>
        <family val="2"/>
      </rPr>
      <t xml:space="preserve"> les cellules de couleur </t>
    </r>
    <r>
      <rPr>
        <b/>
        <sz val="12"/>
        <rFont val="Arial Narrow"/>
        <family val="2"/>
      </rPr>
      <t>JAUNE</t>
    </r>
    <r>
      <rPr>
        <sz val="12"/>
        <rFont val="Arial Narrow"/>
        <family val="2"/>
      </rPr>
      <t xml:space="preserve"> peuvent être renseignées. 
- Pour chaque UO, la </t>
    </r>
    <r>
      <rPr>
        <b/>
        <sz val="12"/>
        <rFont val="Arial Narrow"/>
        <family val="2"/>
      </rPr>
      <t xml:space="preserve">somme des ratios d'intervention de l'ensemble des profils doit </t>
    </r>
    <r>
      <rPr>
        <sz val="12"/>
        <rFont val="Arial Narrow"/>
        <family val="2"/>
      </rPr>
      <t xml:space="preserve">être </t>
    </r>
    <r>
      <rPr>
        <b/>
        <sz val="12"/>
        <rFont val="Arial Narrow"/>
        <family val="2"/>
      </rPr>
      <t>égale à 100%</t>
    </r>
    <r>
      <rPr>
        <sz val="12"/>
        <rFont val="Arial Narrow"/>
        <family val="2"/>
      </rPr>
      <t xml:space="preserve">.
</t>
    </r>
    <r>
      <rPr>
        <b/>
        <sz val="12"/>
        <rFont val="Arial Narrow"/>
        <family val="2"/>
      </rPr>
      <t xml:space="preserve">
</t>
    </r>
    <r>
      <rPr>
        <b/>
        <u/>
        <sz val="12"/>
        <color rgb="FFFF0000"/>
        <rFont val="Arial Narrow"/>
        <family val="2"/>
      </rPr>
      <t>ATTENTION</t>
    </r>
    <r>
      <rPr>
        <b/>
        <sz val="12"/>
        <rFont val="Arial Narrow"/>
        <family val="2"/>
      </rPr>
      <t xml:space="preserve"> : </t>
    </r>
    <r>
      <rPr>
        <sz val="12"/>
        <color theme="0" tint="-0.499984740745262"/>
        <rFont val="Arial Narrow"/>
        <family val="2"/>
      </rPr>
      <t xml:space="preserve">
</t>
    </r>
    <r>
      <rPr>
        <sz val="12"/>
        <rFont val="Arial Narrow"/>
        <family val="2"/>
      </rPr>
      <t xml:space="preserve">- Le candidat est obligé de renseigner au moins un profil. 
- Si nécessaire, le candidat peut spécifier d'autres intervenants (profil ; séniorité ; localisation) pour la réalisation de la prestation en les ajoutant dans les cellules G8:P11 prévues à cet effet.
- Dans ce cas, le respect de 100% pour le ratio d'intervention doit être étendu à ces profils supplémentaires.
- Le candidat peut ajouter d'autres colonnes supplémentaires à celles déjà existantes, MAIS le cas échéant, il est conseillé de les ajouter entre les colonnes O et P (pour maintenir la cohérence de la somme des ratios d'intervention) et sous réserve de respecter la cohérence des formules Ox et Px dans les cellules de récupération des TJM depuis l'onglet "Profil_TJM".
- Le candidat s'assure de la cohérence des formules. 
</t>
    </r>
    <r>
      <rPr>
        <b/>
        <sz val="12"/>
        <color rgb="FFFF0000"/>
        <rFont val="Arial Narrow"/>
        <family val="2"/>
      </rPr>
      <t xml:space="preserve">- Le candidat ne modifie par les charges d'exécution renseignés par UO. </t>
    </r>
  </si>
  <si>
    <t>Prix forfaitaire</t>
  </si>
  <si>
    <r>
      <rPr>
        <b/>
        <u/>
        <sz val="12"/>
        <rFont val="Arial Narrow"/>
        <family val="2"/>
      </rPr>
      <t>INDICATIONS</t>
    </r>
    <r>
      <rPr>
        <sz val="12"/>
        <rFont val="Arial Narrow"/>
        <family val="2"/>
      </rPr>
      <t xml:space="preserve"> :
- Le candidat </t>
    </r>
    <r>
      <rPr>
        <b/>
        <sz val="12"/>
        <rFont val="Arial Narrow"/>
        <family val="2"/>
      </rPr>
      <t>ne renseigne RIEN</t>
    </r>
    <r>
      <rPr>
        <sz val="12"/>
        <rFont val="Arial Narrow"/>
        <family val="2"/>
      </rPr>
      <t xml:space="preserve"> dans cet onglet, les résulats étant issus des onglets précédents
- Les quantités estimatives sont spécifiées  dans les cellules de couleur verte et </t>
    </r>
    <r>
      <rPr>
        <b/>
        <u/>
        <sz val="12"/>
        <rFont val="Arial Narrow"/>
        <family val="2"/>
      </rPr>
      <t>de façon indicative</t>
    </r>
    <r>
      <rPr>
        <sz val="12"/>
        <rFont val="Arial Narrow"/>
        <family val="2"/>
      </rPr>
      <t xml:space="preserve"> par l'ASP </t>
    </r>
    <r>
      <rPr>
        <b/>
        <sz val="12"/>
        <rFont val="Arial Narrow"/>
        <family val="2"/>
      </rPr>
      <t>pour toute la durée du marché</t>
    </r>
  </si>
  <si>
    <t>Activités</t>
  </si>
  <si>
    <t>Ratio</t>
  </si>
  <si>
    <t>Analyse et conception</t>
  </si>
  <si>
    <t>Travail préalable sur les données (sélection des sources, la gestion de la qualité (DQM), l’exposition et les besoins de stockage)</t>
  </si>
  <si>
    <t>Déploiement sur les environnements du Titulaire et packaging des applications</t>
  </si>
  <si>
    <t>Intégration et tests</t>
  </si>
  <si>
    <t>Reprise du contenu (json vers xml)</t>
  </si>
  <si>
    <t>Reprise et la mise à jour de la documentation fonctionnelle et technique</t>
  </si>
  <si>
    <t>Livraison des développements</t>
  </si>
  <si>
    <t>Assistance à la recette de l'ASP et correction des anomalies de recette</t>
  </si>
  <si>
    <t>Garantie (3 mois)</t>
  </si>
  <si>
    <t>Gestion de projet</t>
  </si>
  <si>
    <t>TOTAL</t>
  </si>
  <si>
    <t xml:space="preserve">RAPPEL TOTAL COEFFICIENT EXPANSION : </t>
  </si>
  <si>
    <t>Réversibilité sur la totalité du périmètre initial du marché</t>
  </si>
  <si>
    <t>SP8.1</t>
  </si>
  <si>
    <t>UO_SP8.1.REV</t>
  </si>
  <si>
    <t>Réversibilité complémentaire au périmètre initial du marché</t>
  </si>
  <si>
    <t>SP8.2</t>
  </si>
  <si>
    <t>UO_SP8.2.REV-S</t>
  </si>
  <si>
    <t>UO_SP8.2.REV-M</t>
  </si>
  <si>
    <t>UO_SP8.2.REV-C</t>
  </si>
  <si>
    <t>Réversibilité complémentaire au périmètre initial du marché de niveau "simple"</t>
  </si>
  <si>
    <t>Réversibilité complémentaire au périmètre initial du marché de niveau "moyen"</t>
  </si>
  <si>
    <t>Réversibilité complémentaire au périmètre initial du marché de niveau "complexe"</t>
  </si>
  <si>
    <t>UO SP5.1.ETU</t>
  </si>
  <si>
    <t>UO_SP5.1.ETU-S</t>
  </si>
  <si>
    <t>UO_SP5.1.ETU-M</t>
  </si>
  <si>
    <t>UO_SP5.1.ETU-C</t>
  </si>
  <si>
    <t>UO_SP8.2.REV-X</t>
  </si>
  <si>
    <r>
      <rPr>
        <b/>
        <u/>
        <sz val="12"/>
        <color theme="4"/>
        <rFont val="Arial Narrow"/>
        <family val="2"/>
      </rPr>
      <t>INSTRUCTIONS</t>
    </r>
    <r>
      <rPr>
        <b/>
        <u/>
        <sz val="12"/>
        <color theme="1"/>
        <rFont val="Arial Narrow"/>
        <family val="2"/>
      </rPr>
      <t xml:space="preserve"> : </t>
    </r>
    <r>
      <rPr>
        <u/>
        <sz val="12"/>
        <color theme="1"/>
        <rFont val="Arial Narrow"/>
        <family val="2"/>
      </rPr>
      <t xml:space="preserve">Le candidat respecte impérativement les consignes suivantes pour dimensionner les prestations. </t>
    </r>
    <r>
      <rPr>
        <sz val="12"/>
        <color theme="1"/>
        <rFont val="Arial Narrow"/>
        <family val="2"/>
      </rPr>
      <t xml:space="preserve">
- Le chiffrage doit s’appuyer sur les TJM de l'onglet "Profil_TJM" de la présente annexe financière pour compléter les prestations.
- SEULES les cellules de couleur JAUNE peuvent être renseignées. 
- Pour chaque UO, la somme des ratios d'intervention de l'ensemble des profils doit être égale à 100%. Le candidat n'a pas l'obligation de mobiliser tous les profils pour une prestation.
- Pour la SP8.1, le candidat détermine la charge nécessaire à la réversibilité du périmètre initial connu à la date de notification du marché. 
</t>
    </r>
    <r>
      <rPr>
        <b/>
        <sz val="12"/>
        <color rgb="FFFF0000"/>
        <rFont val="Arial Narrow"/>
        <family val="2"/>
      </rPr>
      <t xml:space="preserve">
ATTENTION : 
</t>
    </r>
    <r>
      <rPr>
        <sz val="12"/>
        <color theme="1"/>
        <rFont val="Arial Narrow"/>
        <family val="2"/>
      </rPr>
      <t xml:space="preserve">- Le candidat est obligé de renseigner au moins un profil. 
- Si nécessaire, le candidat peut spécifier d'autres intervenants (profil ; séniorité ; localisation) pour la réalisation de la prestation en les ajoutant dans les cellules G8:11 prévues à cet effet.
- Dans ce cas, le respect de 100% pour le ratio d'intervention doit être étendu à ces profils supplémentaires.
- Le candidat peut ajouter d'autres colonnes supplémentaires à celles déjà existantes, MAIS le cas échéant, il est conseillé de les ajouter entre les colonnes P et Q (pour maintenir la cohérence de la somme des ratios d'intervention) et sous réserve de respecter la cohérence des formules Ox et Px dans les cellules de récupération des TJM depuis l'onglet "Profil_TJM".
- Le candidat s'assure de la cohérence des formules. </t>
    </r>
  </si>
  <si>
    <r>
      <t xml:space="preserve">Prix avec coefficient d'expansion (SP5.2)
</t>
    </r>
    <r>
      <rPr>
        <sz val="11"/>
        <rFont val="Arial Narrow"/>
        <family val="2"/>
      </rPr>
      <t>en euros HT</t>
    </r>
  </si>
  <si>
    <t>COEFFICIENT D'EXPANSION APPLICABLE AUX UO DE LA SP5.2</t>
  </si>
  <si>
    <t>Étiquettes de lignes</t>
  </si>
  <si>
    <t>Total général</t>
  </si>
  <si>
    <t>SIMULATION FINANCIERE - CAS PRATIQUES</t>
  </si>
  <si>
    <t xml:space="preserve">MONTANT TOTAL DE LA SIMULATION SUR L'ENSEMBLE DES CAS PRATIQUES en euros </t>
  </si>
  <si>
    <t>Nombre d'UO mobilisées pour le cas pratique 1</t>
  </si>
  <si>
    <t>Nombre d'UO mobilisées pour le cas pratique 2</t>
  </si>
  <si>
    <t>Nombre d'UO mobilisées pour le cas pratique 3</t>
  </si>
  <si>
    <t>CAS PRATIQUE 2 - Ingestion avec traitements, règles de gestion simples</t>
  </si>
  <si>
    <t>CAS PRATIQUE 1 - Ingestion simple</t>
  </si>
  <si>
    <t>CAS PRATIQUE 3 - Projet avec une chaine complète</t>
  </si>
  <si>
    <t xml:space="preserve">TOTAL PAR CAS PRATIQUE EN € HT : </t>
  </si>
  <si>
    <t>[Expert de la donnée / Data Scientiste].[Junior]</t>
  </si>
  <si>
    <t>[Expert de la donnée / Data Scientiste].[Confirmé]</t>
  </si>
  <si>
    <t>[Expert de la donnée / Data Scientiste].[Sénior]</t>
  </si>
  <si>
    <t>Profil obligatoire (mobilisation a minima de l'un des niveaux de séniorité)</t>
  </si>
  <si>
    <r>
      <rPr>
        <b/>
        <u/>
        <sz val="12"/>
        <color theme="4" tint="-0.249977111117893"/>
        <rFont val="Arial Narrow"/>
        <family val="2"/>
      </rPr>
      <t>INSTRUCTIONS</t>
    </r>
    <r>
      <rPr>
        <sz val="12"/>
        <color theme="4" tint="-0.249977111117893"/>
        <rFont val="Arial Narrow"/>
        <family val="2"/>
      </rPr>
      <t xml:space="preserve"> : </t>
    </r>
    <r>
      <rPr>
        <u/>
        <sz val="12"/>
        <rFont val="Arial Narrow"/>
        <family val="2"/>
      </rPr>
      <t>Le candidat respecte impérativement les consignes suivantes pour dimensionner les prestations</t>
    </r>
    <r>
      <rPr>
        <sz val="12"/>
        <rFont val="Arial Narrow"/>
        <family val="2"/>
      </rPr>
      <t xml:space="preserve">. 
- Le chiffrage doit s’appuyer sur les </t>
    </r>
    <r>
      <rPr>
        <b/>
        <sz val="12"/>
        <rFont val="Arial Narrow"/>
        <family val="2"/>
      </rPr>
      <t xml:space="preserve">TJM de l'onglet "Profil_TJM" </t>
    </r>
    <r>
      <rPr>
        <sz val="12"/>
        <rFont val="Arial Narrow"/>
        <family val="2"/>
      </rPr>
      <t xml:space="preserve">de la présente annexe financière pour compléter les prestations.
- </t>
    </r>
    <r>
      <rPr>
        <b/>
        <u/>
        <sz val="12"/>
        <rFont val="Arial Narrow"/>
        <family val="2"/>
      </rPr>
      <t>SEULES</t>
    </r>
    <r>
      <rPr>
        <sz val="12"/>
        <rFont val="Arial Narrow"/>
        <family val="2"/>
      </rPr>
      <t xml:space="preserve"> les cellules de couleur </t>
    </r>
    <r>
      <rPr>
        <b/>
        <sz val="12"/>
        <rFont val="Arial Narrow"/>
        <family val="2"/>
      </rPr>
      <t>JAUNE</t>
    </r>
    <r>
      <rPr>
        <sz val="12"/>
        <rFont val="Arial Narrow"/>
        <family val="2"/>
      </rPr>
      <t xml:space="preserve"> peuvent être renseignées. 
- Pour chaque UO, la </t>
    </r>
    <r>
      <rPr>
        <b/>
        <sz val="12"/>
        <rFont val="Arial Narrow"/>
        <family val="2"/>
      </rPr>
      <t xml:space="preserve">somme des ratios d'intervention de l'ensemble des profils doit </t>
    </r>
    <r>
      <rPr>
        <sz val="12"/>
        <rFont val="Arial Narrow"/>
        <family val="2"/>
      </rPr>
      <t xml:space="preserve">être </t>
    </r>
    <r>
      <rPr>
        <b/>
        <sz val="12"/>
        <rFont val="Arial Narrow"/>
        <family val="2"/>
      </rPr>
      <t>égale à 100%</t>
    </r>
    <r>
      <rPr>
        <sz val="12"/>
        <rFont val="Arial Narrow"/>
        <family val="2"/>
      </rPr>
      <t xml:space="preserve">.
- Selon les modalités définies au CCTP, un coefficient d'expansion représentant 150% de la charge de développement est applicable à chacune des UO. 
</t>
    </r>
    <r>
      <rPr>
        <b/>
        <sz val="12"/>
        <rFont val="Arial Narrow"/>
        <family val="2"/>
      </rPr>
      <t xml:space="preserve">- Le candidat détaille la répartition du coefficient d'expansion entre les différentes activités, la somme des ratios doit être égale à 150%. </t>
    </r>
    <r>
      <rPr>
        <sz val="12"/>
        <rFont val="Arial Narrow"/>
        <family val="2"/>
      </rPr>
      <t xml:space="preserve">
</t>
    </r>
    <r>
      <rPr>
        <b/>
        <sz val="12"/>
        <rFont val="Arial Narrow"/>
        <family val="2"/>
      </rPr>
      <t xml:space="preserve">
</t>
    </r>
    <r>
      <rPr>
        <b/>
        <u/>
        <sz val="12"/>
        <color rgb="FFFF0000"/>
        <rFont val="Arial Narrow"/>
        <family val="2"/>
      </rPr>
      <t>ATTENTION</t>
    </r>
    <r>
      <rPr>
        <b/>
        <sz val="12"/>
        <rFont val="Arial Narrow"/>
        <family val="2"/>
      </rPr>
      <t xml:space="preserve"> : </t>
    </r>
    <r>
      <rPr>
        <sz val="12"/>
        <color theme="0" tint="-0.499984740745262"/>
        <rFont val="Arial Narrow"/>
        <family val="2"/>
      </rPr>
      <t xml:space="preserve">
</t>
    </r>
    <r>
      <rPr>
        <sz val="12"/>
        <rFont val="Arial Narrow"/>
        <family val="2"/>
      </rPr>
      <t xml:space="preserve">- Le candidat est obligé de renseigner au moins un profil. 
- Si nécessaire, le candidat peut spécifier d'autres intervenants (profil ; séniorité ; localisation) pour la réalisation de la prestation en les ajoutant dans les cellules G18:P21 prévues à cet effet.
- Dans ce cas, le respect de 100% pour le ratio d'intervention doit être étendu à ces profils supplémentaires.
- Le candidat peut ajouter d'autres colonnes supplémentaires à celles déjà existantes, MAIS le cas échéant, il est conseillé de les ajouter entre les colonnes O et P (pour maintenir la cohérence de la somme des ratios d'intervention) et sous réserve de respecter la cohérence des formules Px et Qx dans les cellules de récupération des TJM depuis l'onglet "Profil_TJM".
- Le candidat s'assure de la cohérence des formules. 
</t>
    </r>
    <r>
      <rPr>
        <b/>
        <sz val="12"/>
        <color rgb="FFFF0000"/>
        <rFont val="Arial Narrow"/>
        <family val="2"/>
      </rPr>
      <t xml:space="preserve">- Le candidat ne modifie pas les charges d'exécution renseignés par UO. 
- Concernant les UO de la SP5.2, en cohérence avec les profils exigés a minima dans le CCTP pour chaque sous-prestation, le candidat mobilise a minima l'un des niveaux de séniorité de chaque profil "obligatoire" prérenseigné ci-dessous. Il peut ajouter d'autres profils. </t>
    </r>
  </si>
  <si>
    <t>UO5.2.5-ATR-100</t>
  </si>
  <si>
    <t>[Développeur - Ingénieur DataViz].[Expert]</t>
  </si>
  <si>
    <t>[Développeur - Ingénieur DataViz].[Confirmé]</t>
  </si>
  <si>
    <t>[Développeur - Ingénieur DataViz].[Sénior]</t>
  </si>
  <si>
    <t>[Analyste - Développeur].[Junior]</t>
  </si>
  <si>
    <t>[Analyste - Développeur].[Confirmé]</t>
  </si>
  <si>
    <t>[Analyste - Développeur].[Sénior]</t>
  </si>
  <si>
    <t>[Analyste - Développeur].[Expert]</t>
  </si>
  <si>
    <t>UO_SP5.2.1.IN-100-TS</t>
  </si>
  <si>
    <t>Ingestion de données catégorie de source n°1 de niveau "très simple"</t>
  </si>
  <si>
    <t>UO_SP5.2.1.IN-101-TS</t>
  </si>
  <si>
    <t>Ingestion de données de niveau catégorie de source n°2 "très simple"</t>
  </si>
  <si>
    <t>UO_SP5.2.1.IN-102-TS</t>
  </si>
  <si>
    <t>Ingestion de données de niveau catégorie de source n°3 "très simple"</t>
  </si>
  <si>
    <t>UO_SP5.2.2.EX-100-TS</t>
  </si>
  <si>
    <t>Exploration des données de niveau "très simple"</t>
  </si>
  <si>
    <t>UO_SP5.2.3.PR-100-TS</t>
  </si>
  <si>
    <t>UO_SP5.2.4.TR-100-TS</t>
  </si>
  <si>
    <t>Traitement d'algorithmes standards de niveau "très simple"</t>
  </si>
  <si>
    <t>UO_SP5.2.4.TR-101-TS</t>
  </si>
  <si>
    <t>Traitement d'algorithmes depuis Dataiku en mode Python de niveau "très simple"</t>
  </si>
  <si>
    <t>UO_SP5.2.5.AT-100-TS</t>
  </si>
  <si>
    <t>Autres traitements de niveau "très simple"</t>
  </si>
  <si>
    <t>UO_SP5.2.3.PR-101-TS</t>
  </si>
  <si>
    <t>UO_SP5.2.3.PR-101-S</t>
  </si>
  <si>
    <t>UO_SP5.2.3.PR-101-M</t>
  </si>
  <si>
    <t>UO_SP5.2.3.PR-101-C</t>
  </si>
  <si>
    <t>UO_SP5.2.6-CO-100-TS</t>
  </si>
  <si>
    <t>Visualisation de niveau "très simple"</t>
  </si>
  <si>
    <t>UO_SP5.2.6.CO-100-S</t>
  </si>
  <si>
    <t>Reporting de niveau "très simple"</t>
  </si>
  <si>
    <t>UO_SP5.2.6.CO-101-TS</t>
  </si>
  <si>
    <t>UO_SP5.2.6.CO-102-TS</t>
  </si>
  <si>
    <t>Dashboarding de niveau "très simple"</t>
  </si>
  <si>
    <t>UO_SP5.2.6.CO-103-TS</t>
  </si>
  <si>
    <t>Consommation de niveau "très simple"</t>
  </si>
  <si>
    <t>SP5.2.1 - INGESTION</t>
  </si>
  <si>
    <t>SP5.2.2 - EXPLORATION</t>
  </si>
  <si>
    <t>SP5.2.4 - TRAITEMENT</t>
  </si>
  <si>
    <t>SP5.2.5 - AUTRES TRAITEMENTS</t>
  </si>
  <si>
    <t>SP5.2.6 - VISUALISATION, REPORTING, DASHBOARDING, CONSOMMATION</t>
  </si>
  <si>
    <t>[Développeur - Ingénieur DataViz].[Junior]</t>
  </si>
  <si>
    <t>SP5.2.3 - PREPARATION</t>
  </si>
  <si>
    <t>Sécurité</t>
  </si>
  <si>
    <t>SP1.1</t>
  </si>
  <si>
    <t>SP1.2</t>
  </si>
  <si>
    <t>Compléments de pilotage et coordination des prestations</t>
  </si>
  <si>
    <t>UO_SP1.1.PILOT-FORF</t>
  </si>
  <si>
    <t xml:space="preserve">UO_SP1.2.PILOT-COMP-S </t>
  </si>
  <si>
    <t>UO_SP1.2.PILOT-COMP-M</t>
  </si>
  <si>
    <t>UO_SP1.2.PILOT-COMP-C</t>
  </si>
  <si>
    <t>Compléments de pilotage et coordination des prestations de niveau "simple"</t>
  </si>
  <si>
    <t>Compléments de pilotage et coordination des prestations de niveau "moyen"</t>
  </si>
  <si>
    <t>Compléments de pilotage et coordination des prestations de niveau "complexe"</t>
  </si>
  <si>
    <r>
      <t xml:space="preserve">Profil d'intervenant
</t>
    </r>
    <r>
      <rPr>
        <sz val="12"/>
        <rFont val="Arial Narrow"/>
        <family val="2"/>
      </rPr>
      <t xml:space="preserve">(onglet "Profil_TJM")--&gt; </t>
    </r>
  </si>
  <si>
    <r>
      <t xml:space="preserve">Séniorité d'intervenant
</t>
    </r>
    <r>
      <rPr>
        <sz val="12"/>
        <rFont val="Arial Narrow"/>
        <family val="2"/>
      </rPr>
      <t xml:space="preserve">(onglet "Profil_TJM")--&gt; </t>
    </r>
  </si>
  <si>
    <r>
      <rPr>
        <b/>
        <u/>
        <sz val="12"/>
        <rFont val="Arial Narrow"/>
        <family val="2"/>
      </rPr>
      <t>INSTRUCTIONS</t>
    </r>
    <r>
      <rPr>
        <sz val="12"/>
        <rFont val="Arial Narrow"/>
        <family val="2"/>
      </rPr>
      <t xml:space="preserve"> : </t>
    </r>
    <r>
      <rPr>
        <u/>
        <sz val="12"/>
        <rFont val="Arial Narrow"/>
        <family val="2"/>
      </rPr>
      <t>Le candidat respecte impérativement les consignes suivantes pour dimensionner les prestations</t>
    </r>
    <r>
      <rPr>
        <sz val="12"/>
        <rFont val="Arial Narrow"/>
        <family val="2"/>
      </rPr>
      <t xml:space="preserve">. 
- Le chiffrage s’appuye sur les </t>
    </r>
    <r>
      <rPr>
        <b/>
        <sz val="12"/>
        <rFont val="Arial Narrow"/>
        <family val="2"/>
      </rPr>
      <t xml:space="preserve">TJM de l'onglet "Profil_TJM" </t>
    </r>
    <r>
      <rPr>
        <sz val="12"/>
        <rFont val="Arial Narrow"/>
        <family val="2"/>
      </rPr>
      <t xml:space="preserve">de la présente annexe financière pour compléter les prestations.
- </t>
    </r>
    <r>
      <rPr>
        <b/>
        <u/>
        <sz val="12"/>
        <rFont val="Arial Narrow"/>
        <family val="2"/>
      </rPr>
      <t>SEULES</t>
    </r>
    <r>
      <rPr>
        <sz val="12"/>
        <rFont val="Arial Narrow"/>
        <family val="2"/>
      </rPr>
      <t xml:space="preserve"> les cellules de couleur </t>
    </r>
    <r>
      <rPr>
        <b/>
        <sz val="12"/>
        <rFont val="Arial Narrow"/>
        <family val="2"/>
      </rPr>
      <t>JAUNE</t>
    </r>
    <r>
      <rPr>
        <sz val="12"/>
        <rFont val="Arial Narrow"/>
        <family val="2"/>
      </rPr>
      <t xml:space="preserve"> peuvent être renseignées. 
- Pour la SP1.2, pour chaque UO, la somme des ratios d'intervention de l'ensemble des profils doit être égale à 100%. Le candidat n'a pas l'obligation de mobiliser tous les profils pour une prestation.
</t>
    </r>
    <r>
      <rPr>
        <b/>
        <sz val="12"/>
        <rFont val="Arial Narrow"/>
        <family val="2"/>
      </rPr>
      <t xml:space="preserve">
</t>
    </r>
    <r>
      <rPr>
        <b/>
        <u/>
        <sz val="12"/>
        <rFont val="Arial Narrow"/>
        <family val="2"/>
      </rPr>
      <t>ATTENTION</t>
    </r>
    <r>
      <rPr>
        <b/>
        <sz val="12"/>
        <rFont val="Arial Narrow"/>
        <family val="2"/>
      </rPr>
      <t xml:space="preserve"> : 
- Le candidat ne peut pas ajouter de lignes pour la SP1.1 ou de colonnes pour la SP1.2. Les profils renseignés dans le tableau sont les seuls pouvant être mobilisés sur la prestation.
</t>
    </r>
    <r>
      <rPr>
        <b/>
        <sz val="12"/>
        <color rgb="FFFF0000"/>
        <rFont val="Arial Narrow"/>
        <family val="2"/>
      </rPr>
      <t xml:space="preserve">- Le candidat doit faire intervenir chacune des trois catégories de profils définis dans le tableau. Le nombre de jours d'intervention a été défini par l'administration pour chacun des trois profils directeur de projet / chargé de pilotage SI (PMO) et RSSI. 
- Le candidat  précise donc uniquement la séniorité et la localisation des profils concernant la SP1.1, ces éléments sont reportés automatiquement au sein de la SP1.2. </t>
    </r>
    <r>
      <rPr>
        <b/>
        <sz val="12"/>
        <rFont val="Arial Narrow"/>
        <family val="2"/>
      </rPr>
      <t xml:space="preserve">
</t>
    </r>
    <r>
      <rPr>
        <sz val="12"/>
        <rFont val="Arial Narrow"/>
        <family val="2"/>
      </rPr>
      <t>- En cas d'erreur de formule en colonne F du tableau des profils de la SP1.1, le candidat doit vérifier qu'il a effectivement bien renseigné un TJM au sein de l'onglet "Profil_TJM" correspondant au profil, au niveau de séniorité et à la localisation indiqués, avant de modifier le cas échéant la formule.</t>
    </r>
  </si>
  <si>
    <r>
      <rPr>
        <b/>
        <sz val="12"/>
        <color theme="4"/>
        <rFont val="Arial Narrow"/>
        <family val="2"/>
      </rPr>
      <t xml:space="preserve">INSTRUCTIONS : </t>
    </r>
    <r>
      <rPr>
        <sz val="12"/>
        <color theme="4"/>
        <rFont val="Arial Narrow"/>
        <family val="2"/>
      </rPr>
      <t xml:space="preserve"> </t>
    </r>
    <r>
      <rPr>
        <sz val="12"/>
        <rFont val="Arial Narrow"/>
        <family val="2"/>
      </rPr>
      <t xml:space="preserve">
Les taux journaliers par profil d'expert sont automatiquement reportés à partir des taux journalier figurant dans l'onglet "Profil_TJM" de cette annexe financière. 
Pour rappel, conformément au CCTP, la mobilisation des profils d'expertise doit être exceptionnelle, limitée dans le temps, et réservée à des problèmes techniques spécifiques que les compétences disponibles sur le projet ne peuvent pas résoudre. La consommation maximale de cette prestation est fixée à 2% du montant maximum de l'accord-cadre.</t>
    </r>
  </si>
  <si>
    <t>Préparation des données via des scripts sur mesure de niveau "très simple"</t>
  </si>
  <si>
    <t>Préparation des données via des scripts sur mesure de niveau "simple"</t>
  </si>
  <si>
    <t>Préparation des données via des scripts sur mesure de niveau "moyen"</t>
  </si>
  <si>
    <t>Préparation des données via des scripts sur mesure de niveau "complexe"</t>
  </si>
  <si>
    <t>Préparation des données via des outils spécialisés de niveau "très simple"</t>
  </si>
  <si>
    <t>Préparation des données via des outils spécialisés de niveau "simple"</t>
  </si>
  <si>
    <t>Préparation des données via des outils spécialisés de niveau "moyen"</t>
  </si>
  <si>
    <t>Préparation des données via des outils spécialisés de niveau "complexe"</t>
  </si>
  <si>
    <r>
      <rPr>
        <b/>
        <u/>
        <sz val="12"/>
        <rFont val="Arial Narrow"/>
        <family val="2"/>
      </rPr>
      <t>INDICATIONS</t>
    </r>
    <r>
      <rPr>
        <sz val="12"/>
        <rFont val="Arial Narrow"/>
        <family val="2"/>
      </rPr>
      <t xml:space="preserve"> :
- Le candidat</t>
    </r>
    <r>
      <rPr>
        <b/>
        <sz val="12"/>
        <rFont val="Arial Narrow"/>
        <family val="2"/>
      </rPr>
      <t xml:space="preserve"> renseigne uniquement les cellules de couleur jaune </t>
    </r>
    <r>
      <rPr>
        <sz val="12"/>
        <rFont val="Arial Narrow"/>
        <family val="2"/>
      </rPr>
      <t xml:space="preserve">en indiquant les quantité d'UO mobilisées pour chaque cas pratique. </t>
    </r>
    <r>
      <rPr>
        <b/>
        <sz val="12"/>
        <rFont val="Arial Narrow"/>
        <family val="2"/>
      </rPr>
      <t xml:space="preserve">
</t>
    </r>
    <r>
      <rPr>
        <sz val="12"/>
        <rFont val="Arial Narrow"/>
        <family val="2"/>
      </rPr>
      <t xml:space="preserve">- Le prix des UO est issu de l'onglet "P5 - DEV TU". 
</t>
    </r>
    <r>
      <rPr>
        <b/>
        <sz val="12"/>
        <rFont val="Arial Narrow"/>
        <family val="2"/>
      </rPr>
      <t>- Le candidat assure la cohérence entre les éléments financiers renseignés au sein de cet onglet et les éléments techniques renseignés dans son mémoire technique en réponse aux cas pratiques. En exécution, ces éléments serviront de base pour l'estimation des chiffrages.
- Les besoins très complexes faisant l'objet d'un coefficient multiplicateur applicable à des besoins complexes, le candidat peut utiliser des UO complexes s'il considère le cas comme très complexe</t>
    </r>
  </si>
  <si>
    <t>Tierce Maintenance Applicative (TMA) des applicatifs du LDA et développement de nouveaux projets non structurants</t>
  </si>
  <si>
    <r>
      <rPr>
        <b/>
        <u/>
        <sz val="10"/>
        <color theme="4" tint="-0.249977111117893"/>
        <rFont val="Arial Narrow"/>
        <family val="2"/>
      </rPr>
      <t>INSTRUCTIONS</t>
    </r>
    <r>
      <rPr>
        <sz val="10"/>
        <rFont val="Arial Narrow"/>
        <family val="2"/>
      </rPr>
      <t xml:space="preserve"> :</t>
    </r>
    <r>
      <rPr>
        <i/>
        <sz val="10"/>
        <rFont val="Arial Narrow"/>
        <family val="2"/>
      </rPr>
      <t xml:space="preserve"> </t>
    </r>
    <r>
      <rPr>
        <sz val="10"/>
        <rFont val="Arial Narrow"/>
        <family val="2"/>
      </rPr>
      <t>Le candidat doit impérativement</t>
    </r>
    <r>
      <rPr>
        <b/>
        <sz val="10"/>
        <rFont val="Arial Narrow"/>
        <family val="2"/>
      </rPr>
      <t xml:space="preserve"> renseigner toutes les cellules de couleurs JAUNE.</t>
    </r>
    <r>
      <rPr>
        <sz val="10"/>
        <rFont val="Arial Narrow"/>
        <family val="2"/>
      </rPr>
      <t xml:space="preserve">
</t>
    </r>
    <r>
      <rPr>
        <sz val="10"/>
        <color theme="1"/>
        <rFont val="Arial Narrow"/>
        <family val="2"/>
      </rPr>
      <t>- La liste des profils d'intervenants s'inspire globamement de la nomenclature Cigref des profils métiers du SI, garantissant ainsi une cohérence avec les référentiels de compétences en vigueur.
- Les taux journaliers par profil doivent être renseignés pour la réalisation des prestations</t>
    </r>
    <r>
      <rPr>
        <b/>
        <sz val="10"/>
        <color theme="1"/>
        <rFont val="Arial Narrow"/>
        <family val="2"/>
      </rPr>
      <t xml:space="preserve"> en Île-de-France (IDF)  et hors Île-de-France (HORS IDF) </t>
    </r>
    <r>
      <rPr>
        <sz val="10"/>
        <color theme="1"/>
        <rFont val="Arial Narrow"/>
        <family val="2"/>
      </rPr>
      <t>dans les cellules correspondantes.
- Le niveau de séniorité doit être conforme aux indications du tableau "Correspondance des niveaux de séniorité" du présent onglet.</t>
    </r>
    <r>
      <rPr>
        <b/>
        <sz val="10"/>
        <color theme="1"/>
        <rFont val="Arial Narrow"/>
        <family val="2"/>
      </rPr>
      <t xml:space="preserve">
- Le candidat doit veiller à renseigner précisement les éléments et les prix du tableau de l'onglet "Profil_TJM" : ce tableau sert de base de cacul pour l'ensemble des onglets de la présente annexe financière.</t>
    </r>
    <r>
      <rPr>
        <b/>
        <i/>
        <sz val="10"/>
        <rFont val="Arial Narrow"/>
        <family val="2"/>
      </rPr>
      <t xml:space="preserve"> 
Pour rappel, le candidat se réfère à la convention collective SYNTEC pour le nombre de jours travaillés par an, afin de dimensionner ses charges en ETP dans l’annexe financière. A titre indicatif, ce nombre était fixé à 218 jours en 2024.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</si>
</sst>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 #,##0.00_)\ &quot;€&quot;_ ;_ * \(#,##0.00\)\ &quot;€&quot;_ ;_ * &quot;-&quot;??_)\ &quot;€&quot;_ ;_ @_ "/>
    <numFmt numFmtId="43" formatCode="_ * #,##0.00_)_ ;_ * \(#,##0.00\)_ ;_ * &quot;-&quot;??_)_ ;_ @_ "/>
    <numFmt numFmtId="164" formatCode="_-* #,##0.00\ [$€-40C]_-;\-* #,##0.00\ [$€-40C]_-;_-* &quot;-&quot;??\ [$€-40C]_-;_-@_-"/>
  </numFmts>
  <fonts count="61" x14ac:knownFonts="1">
    <font>
      <sz val="12"/>
      <color theme="1"/>
      <name val="Aptos Narrow"/>
      <family val="2"/>
      <scheme val="minor"/>
    </font>
    <font>
      <sz val="12"/>
      <color theme="1"/>
      <name val="Aptos Narrow"/>
      <family val="2"/>
      <scheme val="minor"/>
    </font>
    <font>
      <b/>
      <sz val="20"/>
      <color theme="1"/>
      <name val="Arial Narrow"/>
      <family val="2"/>
    </font>
    <font>
      <b/>
      <sz val="16"/>
      <color theme="1"/>
      <name val="Arial Narrow"/>
      <family val="2"/>
    </font>
    <font>
      <sz val="10"/>
      <name val="Arial"/>
      <family val="2"/>
    </font>
    <font>
      <b/>
      <sz val="14"/>
      <name val="Arial Narrow"/>
      <family val="2"/>
    </font>
    <font>
      <i/>
      <sz val="10"/>
      <name val="Arial Narrow"/>
      <family val="2"/>
    </font>
    <font>
      <b/>
      <u/>
      <sz val="10"/>
      <color theme="4" tint="-0.249977111117893"/>
      <name val="Arial Narrow"/>
      <family val="2"/>
    </font>
    <font>
      <sz val="10"/>
      <name val="Arial Narrow"/>
      <family val="2"/>
    </font>
    <font>
      <b/>
      <sz val="10"/>
      <name val="Arial Narrow"/>
      <family val="2"/>
    </font>
    <font>
      <b/>
      <i/>
      <sz val="10"/>
      <name val="Arial Narrow"/>
      <family val="2"/>
    </font>
    <font>
      <sz val="11"/>
      <color theme="1"/>
      <name val="Aptos Narrow"/>
      <family val="2"/>
      <scheme val="minor"/>
    </font>
    <font>
      <strike/>
      <sz val="10"/>
      <name val="Arial Narrow"/>
      <family val="2"/>
    </font>
    <font>
      <sz val="11"/>
      <name val="Arial Narrow"/>
      <family val="2"/>
    </font>
    <font>
      <b/>
      <sz val="12"/>
      <name val="Arial Narrow"/>
      <family val="2"/>
    </font>
    <font>
      <b/>
      <u/>
      <sz val="10"/>
      <name val="Arial Narrow"/>
      <family val="2"/>
    </font>
    <font>
      <sz val="12"/>
      <color theme="1"/>
      <name val="Arial Narrow"/>
      <family val="2"/>
    </font>
    <font>
      <b/>
      <sz val="18"/>
      <color theme="1"/>
      <name val="Arial Narrow"/>
      <family val="2"/>
    </font>
    <font>
      <i/>
      <sz val="11"/>
      <color theme="0" tint="-0.499984740745262"/>
      <name val="Arial Narrow"/>
      <family val="2"/>
    </font>
    <font>
      <sz val="12"/>
      <name val="Arial Narrow"/>
      <family val="2"/>
    </font>
    <font>
      <b/>
      <u/>
      <sz val="12"/>
      <color theme="4" tint="-0.249977111117893"/>
      <name val="Arial Narrow"/>
      <family val="2"/>
    </font>
    <font>
      <sz val="12"/>
      <color theme="4" tint="-0.249977111117893"/>
      <name val="Arial Narrow"/>
      <family val="2"/>
    </font>
    <font>
      <u/>
      <sz val="12"/>
      <name val="Arial Narrow"/>
      <family val="2"/>
    </font>
    <font>
      <b/>
      <u/>
      <sz val="12"/>
      <name val="Arial Narrow"/>
      <family val="2"/>
    </font>
    <font>
      <b/>
      <u/>
      <sz val="12"/>
      <color rgb="FFFF0000"/>
      <name val="Arial Narrow"/>
      <family val="2"/>
    </font>
    <font>
      <sz val="12"/>
      <color rgb="FFFF0000"/>
      <name val="Arial Narrow"/>
      <family val="2"/>
    </font>
    <font>
      <b/>
      <sz val="14"/>
      <color theme="1"/>
      <name val="Arial Narrow"/>
      <family val="2"/>
    </font>
    <font>
      <i/>
      <sz val="12"/>
      <name val="Arial Narrow"/>
      <family val="2"/>
    </font>
    <font>
      <b/>
      <sz val="12"/>
      <color rgb="FFFF0000"/>
      <name val="Arial Narrow"/>
      <family val="2"/>
    </font>
    <font>
      <sz val="11"/>
      <color theme="1"/>
      <name val="Arial Narrow"/>
      <family val="2"/>
    </font>
    <font>
      <sz val="11"/>
      <color theme="4" tint="-0.249977111117893"/>
      <name val="Arial Narrow"/>
      <family val="2"/>
    </font>
    <font>
      <sz val="16"/>
      <color theme="1"/>
      <name val="Arial Narrow"/>
      <family val="2"/>
    </font>
    <font>
      <b/>
      <sz val="11"/>
      <color theme="5"/>
      <name val="Arial Narrow"/>
      <family val="2"/>
    </font>
    <font>
      <b/>
      <sz val="11"/>
      <color theme="1"/>
      <name val="Arial Narrow"/>
      <family val="2"/>
    </font>
    <font>
      <b/>
      <sz val="16"/>
      <name val="Arial Narrow"/>
      <family val="2"/>
    </font>
    <font>
      <b/>
      <sz val="11"/>
      <name val="Arial Narrow"/>
      <family val="2"/>
    </font>
    <font>
      <sz val="11"/>
      <color indexed="8"/>
      <name val="Calibri"/>
      <family val="2"/>
      <charset val="1"/>
    </font>
    <font>
      <b/>
      <sz val="12"/>
      <color indexed="8"/>
      <name val="Arial Narrow"/>
      <family val="2"/>
    </font>
    <font>
      <sz val="12"/>
      <color indexed="8"/>
      <name val="Arial Narrow"/>
      <family val="2"/>
    </font>
    <font>
      <sz val="8"/>
      <name val="Aptos Narrow"/>
      <family val="2"/>
      <scheme val="minor"/>
    </font>
    <font>
      <i/>
      <sz val="12"/>
      <color theme="2" tint="-9.9978637043366805E-2"/>
      <name val="Aptos Narrow"/>
      <scheme val="minor"/>
    </font>
    <font>
      <i/>
      <u/>
      <sz val="12"/>
      <color theme="1"/>
      <name val="Arial Narrow"/>
      <family val="2"/>
    </font>
    <font>
      <i/>
      <sz val="12"/>
      <color theme="1"/>
      <name val="Arial Narrow"/>
      <family val="2"/>
    </font>
    <font>
      <i/>
      <sz val="12"/>
      <color theme="1"/>
      <name val="Aptos Narrow"/>
      <scheme val="minor"/>
    </font>
    <font>
      <i/>
      <sz val="10"/>
      <color theme="0" tint="-0.499984740745262"/>
      <name val="Arial Narrow"/>
      <family val="2"/>
    </font>
    <font>
      <b/>
      <i/>
      <sz val="14"/>
      <color theme="1"/>
      <name val="Arial Narrow"/>
      <family val="2"/>
    </font>
    <font>
      <i/>
      <sz val="12"/>
      <color theme="0" tint="-0.499984740745262"/>
      <name val="Aptos Narrow"/>
      <scheme val="minor"/>
    </font>
    <font>
      <sz val="12"/>
      <color theme="0" tint="-0.499984740745262"/>
      <name val="Aptos Narrow"/>
      <scheme val="minor"/>
    </font>
    <font>
      <b/>
      <i/>
      <sz val="12"/>
      <color theme="1"/>
      <name val="Aptos Narrow"/>
      <scheme val="minor"/>
    </font>
    <font>
      <sz val="12"/>
      <color theme="0" tint="-0.499984740745262"/>
      <name val="Arial Narrow"/>
      <family val="2"/>
    </font>
    <font>
      <b/>
      <u/>
      <sz val="12"/>
      <color theme="1"/>
      <name val="Arial Narrow"/>
      <family val="2"/>
    </font>
    <font>
      <u/>
      <sz val="12"/>
      <color theme="1"/>
      <name val="Arial Narrow"/>
      <family val="2"/>
    </font>
    <font>
      <sz val="12"/>
      <name val="Aptos Narrow"/>
      <family val="2"/>
      <scheme val="minor"/>
    </font>
    <font>
      <sz val="12"/>
      <color theme="4"/>
      <name val="Arial Narrow"/>
      <family val="2"/>
    </font>
    <font>
      <b/>
      <u/>
      <sz val="12"/>
      <color theme="4"/>
      <name val="Arial Narrow"/>
      <family val="2"/>
    </font>
    <font>
      <b/>
      <sz val="12"/>
      <color theme="4"/>
      <name val="Arial Narrow"/>
      <family val="2"/>
    </font>
    <font>
      <i/>
      <sz val="12"/>
      <color rgb="FFFF0000"/>
      <name val="Arial Narrow"/>
      <family val="2"/>
    </font>
    <font>
      <b/>
      <sz val="12"/>
      <color theme="1"/>
      <name val="Arial Narrow"/>
      <family val="2"/>
    </font>
    <font>
      <b/>
      <sz val="12"/>
      <color theme="1"/>
      <name val="Aptos Narrow"/>
      <family val="2"/>
      <scheme val="minor"/>
    </font>
    <font>
      <sz val="10"/>
      <color theme="1"/>
      <name val="Arial Narrow"/>
      <family val="2"/>
    </font>
    <font>
      <b/>
      <sz val="10"/>
      <color theme="1"/>
      <name val="Arial Narrow"/>
      <family val="2"/>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D0D0D0"/>
        <bgColor indexed="64"/>
      </patternFill>
    </fill>
    <fill>
      <patternFill patternType="solid">
        <fgColor theme="7" tint="0.79998168889431442"/>
        <bgColor indexed="64"/>
      </patternFill>
    </fill>
  </fills>
  <borders count="10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right/>
      <top/>
      <bottom style="thin">
        <color indexed="64"/>
      </bottom>
      <diagonal/>
    </border>
    <border>
      <left style="thin">
        <color indexed="64"/>
      </left>
      <right style="thin">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dotted">
        <color indexed="64"/>
      </bottom>
      <diagonal/>
    </border>
    <border>
      <left style="thin">
        <color theme="1"/>
      </left>
      <right style="thin">
        <color indexed="64"/>
      </right>
      <top style="thin">
        <color theme="1"/>
      </top>
      <bottom/>
      <diagonal/>
    </border>
    <border>
      <left style="thin">
        <color theme="1"/>
      </left>
      <right style="thin">
        <color indexed="64"/>
      </right>
      <top style="thin">
        <color indexed="64"/>
      </top>
      <bottom/>
      <diagonal/>
    </border>
    <border>
      <left/>
      <right style="thin">
        <color indexed="64"/>
      </right>
      <top style="thin">
        <color indexed="64"/>
      </top>
      <bottom/>
      <diagonal/>
    </border>
    <border>
      <left style="thin">
        <color indexed="64"/>
      </left>
      <right/>
      <top style="dotted">
        <color indexed="64"/>
      </top>
      <bottom style="thin">
        <color indexed="64"/>
      </bottom>
      <diagonal/>
    </border>
    <border>
      <left style="thin">
        <color theme="1"/>
      </left>
      <right style="thin">
        <color indexed="64"/>
      </right>
      <top/>
      <bottom/>
      <diagonal/>
    </border>
    <border>
      <left/>
      <right style="thin">
        <color indexed="64"/>
      </right>
      <top style="thin">
        <color theme="1"/>
      </top>
      <bottom/>
      <diagonal/>
    </border>
    <border>
      <left/>
      <right style="thin">
        <color indexed="64"/>
      </right>
      <top/>
      <bottom style="dotted">
        <color indexed="64"/>
      </bottom>
      <diagonal/>
    </border>
    <border>
      <left style="thin">
        <color indexed="64"/>
      </left>
      <right/>
      <top/>
      <bottom style="dotted">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64"/>
      </right>
      <top style="thin">
        <color theme="2" tint="-9.9978637043366805E-2"/>
      </top>
      <bottom style="medium">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style="medium">
        <color theme="1"/>
      </top>
      <bottom style="thin">
        <color indexed="64"/>
      </bottom>
      <diagonal/>
    </border>
    <border>
      <left style="medium">
        <color theme="1"/>
      </left>
      <right style="thin">
        <color indexed="64"/>
      </right>
      <top style="thin">
        <color indexed="64"/>
      </top>
      <bottom style="dotted">
        <color indexed="64"/>
      </bottom>
      <diagonal/>
    </border>
    <border>
      <left style="medium">
        <color theme="1"/>
      </left>
      <right style="thin">
        <color indexed="64"/>
      </right>
      <top style="medium">
        <color theme="1"/>
      </top>
      <bottom style="dotted">
        <color indexed="64"/>
      </bottom>
      <diagonal/>
    </border>
    <border>
      <left style="medium">
        <color indexed="64"/>
      </left>
      <right style="thin">
        <color indexed="64"/>
      </right>
      <top style="medium">
        <color theme="1"/>
      </top>
      <bottom style="dotted">
        <color indexed="64"/>
      </bottom>
      <diagonal/>
    </border>
    <border>
      <left style="thin">
        <color theme="1"/>
      </left>
      <right style="thin">
        <color theme="2" tint="-9.9978637043366805E-2"/>
      </right>
      <top style="thin">
        <color theme="2" tint="-9.9978637043366805E-2"/>
      </top>
      <bottom style="thin">
        <color theme="2" tint="-9.9978637043366805E-2"/>
      </bottom>
      <diagonal/>
    </border>
    <border>
      <left style="thin">
        <color theme="1"/>
      </left>
      <right style="thin">
        <color indexed="64"/>
      </right>
      <top style="thin">
        <color theme="1"/>
      </top>
      <bottom style="thin">
        <color indexed="64"/>
      </bottom>
      <diagonal/>
    </border>
    <border>
      <left style="thin">
        <color theme="1"/>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1"/>
      </right>
      <top style="thin">
        <color indexed="64"/>
      </top>
      <bottom style="thin">
        <color indexed="64"/>
      </bottom>
      <diagonal/>
    </border>
    <border>
      <left/>
      <right style="thin">
        <color indexed="64"/>
      </right>
      <top style="thin">
        <color theme="1"/>
      </top>
      <bottom style="thin">
        <color theme="1"/>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dotted">
        <color indexed="64"/>
      </bottom>
      <diagonal style="thin">
        <color indexed="64"/>
      </diagonal>
    </border>
    <border diagonalUp="1">
      <left style="thin">
        <color indexed="64"/>
      </left>
      <right style="thin">
        <color indexed="64"/>
      </right>
      <top style="dotted">
        <color indexed="64"/>
      </top>
      <bottom style="dotted">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medium">
        <color indexed="64"/>
      </bottom>
      <diagonal style="thin">
        <color indexed="64"/>
      </diagonal>
    </border>
    <border>
      <left style="medium">
        <color theme="1"/>
      </left>
      <right style="thin">
        <color indexed="64"/>
      </right>
      <top/>
      <bottom style="dotted">
        <color indexed="64"/>
      </bottom>
      <diagonal/>
    </border>
    <border>
      <left style="medium">
        <color theme="1"/>
      </left>
      <right style="thin">
        <color indexed="64"/>
      </right>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auto="1"/>
      </right>
      <top style="medium">
        <color indexed="64"/>
      </top>
      <bottom style="thin">
        <color auto="1"/>
      </bottom>
      <diagonal/>
    </border>
    <border>
      <left style="medium">
        <color indexed="64"/>
      </left>
      <right/>
      <top style="medium">
        <color theme="1"/>
      </top>
      <bottom style="thin">
        <color indexed="64"/>
      </bottom>
      <diagonal/>
    </border>
    <border>
      <left/>
      <right/>
      <top style="medium">
        <color theme="1"/>
      </top>
      <bottom style="thin">
        <color indexed="64"/>
      </bottom>
      <diagonal/>
    </border>
    <border>
      <left/>
      <right style="medium">
        <color auto="1"/>
      </right>
      <top style="medium">
        <color theme="1"/>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s>
  <cellStyleXfs count="11">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0" fontId="4" fillId="0" borderId="0"/>
    <xf numFmtId="0" fontId="11" fillId="0" borderId="0"/>
    <xf numFmtId="0" fontId="36" fillId="0" borderId="0"/>
    <xf numFmtId="43" fontId="1" fillId="0" borderId="0" applyFont="0" applyFill="0" applyBorder="0" applyAlignment="0" applyProtection="0"/>
    <xf numFmtId="44" fontId="4" fillId="0" borderId="0" applyFont="0" applyFill="0" applyBorder="0" applyAlignment="0" applyProtection="0"/>
    <xf numFmtId="0" fontId="1" fillId="0" borderId="0"/>
  </cellStyleXfs>
  <cellXfs count="414">
    <xf numFmtId="0" fontId="0" fillId="0" borderId="0" xfId="0"/>
    <xf numFmtId="0" fontId="8" fillId="2" borderId="0" xfId="5" applyFont="1" applyFill="1" applyAlignment="1">
      <alignment horizontal="left" vertical="center" wrapText="1"/>
    </xf>
    <xf numFmtId="0" fontId="9" fillId="4" borderId="5"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2" borderId="4" xfId="0" applyFont="1" applyFill="1" applyBorder="1" applyAlignment="1">
      <alignment horizontal="center" vertical="center" wrapText="1"/>
    </xf>
    <xf numFmtId="164" fontId="8" fillId="6" borderId="4" xfId="0" applyNumberFormat="1" applyFont="1" applyFill="1" applyBorder="1" applyAlignment="1" applyProtection="1">
      <alignment horizontal="center" vertical="center" wrapText="1"/>
      <protection locked="0"/>
    </xf>
    <xf numFmtId="0" fontId="8" fillId="0" borderId="10" xfId="6" applyFont="1" applyBorder="1" applyAlignment="1">
      <alignment horizontal="center" vertical="center" wrapText="1"/>
    </xf>
    <xf numFmtId="0" fontId="8" fillId="0" borderId="11" xfId="6" applyFont="1" applyBorder="1" applyAlignment="1">
      <alignment horizontal="center" vertical="center" wrapText="1"/>
    </xf>
    <xf numFmtId="0" fontId="8" fillId="0" borderId="12" xfId="6" applyFont="1" applyBorder="1" applyAlignment="1">
      <alignment horizontal="center" vertical="center" wrapText="1"/>
    </xf>
    <xf numFmtId="0" fontId="8" fillId="0" borderId="13" xfId="6" applyFont="1" applyBorder="1" applyAlignment="1">
      <alignment horizontal="center" vertical="center" wrapText="1"/>
    </xf>
    <xf numFmtId="0" fontId="9" fillId="3" borderId="4" xfId="5" applyFont="1" applyFill="1" applyBorder="1" applyAlignment="1">
      <alignment vertical="center" wrapText="1"/>
    </xf>
    <xf numFmtId="0" fontId="9" fillId="3" borderId="4" xfId="5" applyFont="1" applyFill="1" applyBorder="1" applyAlignment="1">
      <alignment horizontal="center" vertical="center" wrapText="1"/>
    </xf>
    <xf numFmtId="0" fontId="9" fillId="2" borderId="4" xfId="5" applyFont="1" applyFill="1" applyBorder="1" applyAlignment="1">
      <alignment vertical="center"/>
    </xf>
    <xf numFmtId="0" fontId="8" fillId="2" borderId="4" xfId="5" applyFont="1" applyFill="1" applyBorder="1" applyAlignment="1">
      <alignment horizontal="center" vertical="center" wrapText="1"/>
    </xf>
    <xf numFmtId="0" fontId="16" fillId="2" borderId="0" xfId="4" applyFont="1" applyFill="1" applyAlignment="1">
      <alignment vertical="center"/>
    </xf>
    <xf numFmtId="0" fontId="17" fillId="2" borderId="0" xfId="4" applyFont="1" applyFill="1" applyAlignment="1">
      <alignment horizontal="left" vertical="center"/>
    </xf>
    <xf numFmtId="0" fontId="17" fillId="2" borderId="0" xfId="4" applyFont="1" applyFill="1" applyAlignment="1">
      <alignment vertical="center"/>
    </xf>
    <xf numFmtId="9" fontId="18" fillId="2" borderId="0" xfId="5" applyNumberFormat="1" applyFont="1" applyFill="1" applyAlignment="1">
      <alignment horizontal="center" vertical="center"/>
    </xf>
    <xf numFmtId="0" fontId="8" fillId="0" borderId="0" xfId="0" applyFont="1" applyAlignment="1" applyProtection="1">
      <alignment vertical="center"/>
      <protection locked="0"/>
    </xf>
    <xf numFmtId="0" fontId="14" fillId="5" borderId="4" xfId="0" applyFont="1" applyFill="1" applyBorder="1" applyAlignment="1">
      <alignment horizontal="center" vertical="center" wrapText="1"/>
    </xf>
    <xf numFmtId="0" fontId="19" fillId="2" borderId="0" xfId="0" applyFont="1" applyFill="1"/>
    <xf numFmtId="43" fontId="19" fillId="6" borderId="15" xfId="1" applyFont="1" applyFill="1" applyBorder="1" applyAlignment="1" applyProtection="1">
      <alignment horizontal="center" vertical="center" wrapText="1"/>
      <protection locked="0"/>
    </xf>
    <xf numFmtId="164" fontId="19" fillId="0" borderId="15" xfId="1" applyNumberFormat="1" applyFont="1" applyFill="1" applyBorder="1" applyAlignment="1" applyProtection="1">
      <alignment horizontal="center" vertical="center"/>
      <protection locked="0"/>
    </xf>
    <xf numFmtId="0" fontId="19" fillId="6" borderId="15" xfId="1" applyNumberFormat="1" applyFont="1" applyFill="1" applyBorder="1" applyAlignment="1" applyProtection="1">
      <alignment horizontal="center" vertical="center"/>
      <protection locked="0"/>
    </xf>
    <xf numFmtId="0" fontId="14" fillId="5" borderId="4" xfId="0" applyFont="1" applyFill="1" applyBorder="1" applyAlignment="1">
      <alignment horizontal="center" vertical="center"/>
    </xf>
    <xf numFmtId="0" fontId="19" fillId="0" borderId="4" xfId="0" applyFont="1" applyBorder="1" applyAlignment="1">
      <alignment horizontal="center" vertical="center"/>
    </xf>
    <xf numFmtId="0" fontId="19" fillId="0" borderId="4" xfId="0" applyFont="1" applyBorder="1" applyAlignment="1">
      <alignment horizontal="center" vertical="center" wrapText="1"/>
    </xf>
    <xf numFmtId="164" fontId="19" fillId="0" borderId="4" xfId="1" applyNumberFormat="1" applyFont="1" applyFill="1" applyBorder="1" applyAlignment="1" applyProtection="1">
      <alignment horizontal="left" vertical="center"/>
      <protection locked="0"/>
    </xf>
    <xf numFmtId="164" fontId="19" fillId="0" borderId="4" xfId="2" applyNumberFormat="1" applyFont="1" applyBorder="1" applyAlignment="1">
      <alignment vertical="center"/>
    </xf>
    <xf numFmtId="164" fontId="19" fillId="0" borderId="3" xfId="2" applyNumberFormat="1" applyFont="1" applyBorder="1" applyAlignment="1">
      <alignment vertical="center"/>
    </xf>
    <xf numFmtId="0" fontId="16" fillId="2" borderId="0" xfId="4" applyFont="1" applyFill="1" applyAlignment="1">
      <alignment vertical="center" wrapText="1"/>
    </xf>
    <xf numFmtId="0" fontId="29" fillId="2" borderId="0" xfId="4" applyFont="1" applyFill="1" applyAlignment="1">
      <alignment vertical="center"/>
    </xf>
    <xf numFmtId="44" fontId="16" fillId="2" borderId="0" xfId="4" applyNumberFormat="1" applyFont="1" applyFill="1" applyAlignment="1">
      <alignment vertical="center"/>
    </xf>
    <xf numFmtId="0" fontId="26" fillId="2" borderId="0" xfId="4" applyFont="1" applyFill="1" applyAlignment="1">
      <alignment vertical="center"/>
    </xf>
    <xf numFmtId="0" fontId="29" fillId="2" borderId="0" xfId="4" applyFont="1" applyFill="1" applyAlignment="1">
      <alignment vertical="center" wrapText="1"/>
    </xf>
    <xf numFmtId="0" fontId="30" fillId="2" borderId="0" xfId="4" applyFont="1" applyFill="1" applyAlignment="1">
      <alignment horizontal="left" vertical="center" wrapText="1"/>
    </xf>
    <xf numFmtId="0" fontId="13" fillId="2" borderId="0" xfId="4" applyFont="1" applyFill="1" applyAlignment="1">
      <alignment horizontal="left" vertical="center" wrapText="1"/>
    </xf>
    <xf numFmtId="44" fontId="16" fillId="2" borderId="0" xfId="4" applyNumberFormat="1" applyFont="1" applyFill="1" applyAlignment="1">
      <alignment vertical="center" wrapText="1"/>
    </xf>
    <xf numFmtId="0" fontId="3" fillId="2" borderId="0" xfId="0" applyFont="1" applyFill="1" applyAlignment="1">
      <alignment vertical="center"/>
    </xf>
    <xf numFmtId="0" fontId="31" fillId="2" borderId="0" xfId="0" applyFont="1" applyFill="1" applyAlignment="1">
      <alignment vertical="center"/>
    </xf>
    <xf numFmtId="0" fontId="32" fillId="2" borderId="0" xfId="4" applyFont="1" applyFill="1" applyAlignment="1">
      <alignment vertical="center"/>
    </xf>
    <xf numFmtId="0" fontId="29" fillId="2" borderId="0" xfId="0" applyFont="1" applyFill="1" applyAlignment="1">
      <alignment vertical="center" wrapText="1"/>
    </xf>
    <xf numFmtId="164" fontId="31" fillId="2" borderId="0" xfId="0" applyNumberFormat="1" applyFont="1" applyFill="1" applyAlignment="1">
      <alignment vertical="center"/>
    </xf>
    <xf numFmtId="0" fontId="3" fillId="2" borderId="0" xfId="0" applyFont="1" applyFill="1" applyAlignment="1">
      <alignment horizontal="center" vertical="center"/>
    </xf>
    <xf numFmtId="164" fontId="3" fillId="2" borderId="4" xfId="0" applyNumberFormat="1" applyFont="1" applyFill="1" applyBorder="1" applyAlignment="1">
      <alignment vertical="center"/>
    </xf>
    <xf numFmtId="0" fontId="33" fillId="2" borderId="0" xfId="4" applyFont="1" applyFill="1" applyAlignment="1">
      <alignment vertical="center"/>
    </xf>
    <xf numFmtId="0" fontId="32" fillId="2" borderId="0" xfId="4" applyFont="1" applyFill="1" applyAlignment="1">
      <alignment vertical="center" wrapText="1"/>
    </xf>
    <xf numFmtId="10" fontId="26" fillId="2" borderId="0" xfId="3" applyNumberFormat="1" applyFont="1" applyFill="1" applyAlignment="1">
      <alignment vertical="center" wrapText="1"/>
    </xf>
    <xf numFmtId="9" fontId="29" fillId="2" borderId="0" xfId="3" applyFont="1" applyFill="1" applyAlignment="1">
      <alignment vertical="center"/>
    </xf>
    <xf numFmtId="0" fontId="34" fillId="8" borderId="16" xfId="4" applyFont="1" applyFill="1" applyBorder="1" applyAlignment="1">
      <alignment horizontal="center" vertical="top" wrapText="1"/>
    </xf>
    <xf numFmtId="0" fontId="35" fillId="8" borderId="16" xfId="4" applyFont="1" applyFill="1" applyBorder="1" applyAlignment="1">
      <alignment horizontal="center" vertical="top" wrapText="1"/>
    </xf>
    <xf numFmtId="0" fontId="29" fillId="2" borderId="0" xfId="4" applyFont="1" applyFill="1" applyAlignment="1">
      <alignment vertical="top" wrapText="1"/>
    </xf>
    <xf numFmtId="0" fontId="37" fillId="9" borderId="18" xfId="7" applyFont="1" applyFill="1" applyBorder="1" applyAlignment="1">
      <alignment horizontal="left" vertical="center" wrapText="1"/>
    </xf>
    <xf numFmtId="0" fontId="37" fillId="9" borderId="19" xfId="7" applyFont="1" applyFill="1" applyBorder="1" applyAlignment="1">
      <alignment horizontal="center" vertical="center" wrapText="1"/>
    </xf>
    <xf numFmtId="0" fontId="37" fillId="9" borderId="19" xfId="7" applyFont="1" applyFill="1" applyBorder="1" applyAlignment="1">
      <alignment horizontal="left" vertical="center" wrapText="1"/>
    </xf>
    <xf numFmtId="164" fontId="19" fillId="0" borderId="20" xfId="8" applyNumberFormat="1" applyFont="1" applyFill="1" applyBorder="1" applyAlignment="1" applyProtection="1">
      <alignment vertical="center"/>
    </xf>
    <xf numFmtId="44" fontId="16" fillId="0" borderId="20" xfId="9" applyFont="1" applyFill="1" applyBorder="1" applyAlignment="1" applyProtection="1">
      <alignment horizontal="center" vertical="center"/>
    </xf>
    <xf numFmtId="0" fontId="37" fillId="9" borderId="22" xfId="7" applyFont="1" applyFill="1" applyBorder="1" applyAlignment="1">
      <alignment horizontal="center" vertical="center" wrapText="1"/>
    </xf>
    <xf numFmtId="0" fontId="37" fillId="9" borderId="22" xfId="7" applyFont="1" applyFill="1" applyBorder="1" applyAlignment="1">
      <alignment horizontal="left" vertical="center" wrapText="1"/>
    </xf>
    <xf numFmtId="164" fontId="19" fillId="0" borderId="10" xfId="8" applyNumberFormat="1" applyFont="1" applyFill="1" applyBorder="1" applyAlignment="1" applyProtection="1">
      <alignment vertical="center"/>
    </xf>
    <xf numFmtId="44" fontId="16" fillId="0" borderId="10" xfId="9" applyFont="1" applyFill="1" applyBorder="1" applyAlignment="1" applyProtection="1">
      <alignment horizontal="center" vertical="center"/>
    </xf>
    <xf numFmtId="0" fontId="37" fillId="9" borderId="24" xfId="7" applyFont="1" applyFill="1" applyBorder="1" applyAlignment="1">
      <alignment horizontal="center" vertical="center" wrapText="1"/>
    </xf>
    <xf numFmtId="164" fontId="19" fillId="0" borderId="11" xfId="8" applyNumberFormat="1" applyFont="1" applyFill="1" applyBorder="1" applyAlignment="1" applyProtection="1">
      <alignment vertical="center"/>
    </xf>
    <xf numFmtId="44" fontId="16" fillId="0" borderId="11" xfId="9" applyFont="1" applyFill="1" applyBorder="1" applyAlignment="1" applyProtection="1">
      <alignment horizontal="center" vertical="center"/>
    </xf>
    <xf numFmtId="164" fontId="19" fillId="0" borderId="27" xfId="8" applyNumberFormat="1" applyFont="1" applyFill="1" applyBorder="1" applyAlignment="1" applyProtection="1">
      <alignment vertical="center"/>
    </xf>
    <xf numFmtId="44" fontId="16" fillId="0" borderId="27" xfId="9" applyFont="1" applyFill="1" applyBorder="1" applyAlignment="1" applyProtection="1">
      <alignment horizontal="center" vertical="center"/>
    </xf>
    <xf numFmtId="0" fontId="37" fillId="9" borderId="28" xfId="7" applyFont="1" applyFill="1" applyBorder="1" applyAlignment="1">
      <alignment horizontal="left" vertical="center" wrapText="1"/>
    </xf>
    <xf numFmtId="0" fontId="37" fillId="9" borderId="28" xfId="7" applyFont="1" applyFill="1" applyBorder="1" applyAlignment="1">
      <alignment horizontal="center" vertical="center" wrapText="1"/>
    </xf>
    <xf numFmtId="0" fontId="37" fillId="9" borderId="30" xfId="7" applyFont="1" applyFill="1" applyBorder="1" applyAlignment="1">
      <alignment horizontal="center" vertical="center"/>
    </xf>
    <xf numFmtId="0" fontId="38" fillId="9" borderId="18" xfId="7" applyFont="1" applyFill="1" applyBorder="1" applyAlignment="1">
      <alignment horizontal="left" vertical="center" wrapText="1"/>
    </xf>
    <xf numFmtId="0" fontId="37" fillId="9" borderId="31" xfId="7" applyFont="1" applyFill="1" applyBorder="1" applyAlignment="1">
      <alignment horizontal="center" vertical="center" wrapText="1"/>
    </xf>
    <xf numFmtId="0" fontId="37" fillId="9" borderId="31" xfId="7" applyFont="1" applyFill="1" applyBorder="1" applyAlignment="1">
      <alignment horizontal="left" vertical="center" wrapText="1"/>
    </xf>
    <xf numFmtId="164" fontId="19" fillId="0" borderId="32" xfId="8" applyNumberFormat="1" applyFont="1" applyFill="1" applyBorder="1" applyAlignment="1" applyProtection="1">
      <alignment vertical="center"/>
    </xf>
    <xf numFmtId="44" fontId="16" fillId="0" borderId="32" xfId="9" applyFont="1" applyFill="1" applyBorder="1" applyAlignment="1" applyProtection="1">
      <alignment horizontal="center" vertical="center"/>
    </xf>
    <xf numFmtId="0" fontId="37" fillId="9" borderId="33" xfId="7" applyFont="1" applyFill="1" applyBorder="1" applyAlignment="1">
      <alignment horizontal="left" vertical="center" wrapText="1"/>
    </xf>
    <xf numFmtId="164" fontId="19" fillId="0" borderId="35" xfId="8" applyNumberFormat="1" applyFont="1" applyFill="1" applyBorder="1" applyAlignment="1" applyProtection="1">
      <alignment vertical="center"/>
    </xf>
    <xf numFmtId="44" fontId="16" fillId="0" borderId="35" xfId="9" applyFont="1" applyFill="1" applyBorder="1" applyAlignment="1" applyProtection="1">
      <alignment horizontal="center" vertical="center"/>
    </xf>
    <xf numFmtId="0" fontId="37" fillId="9" borderId="33" xfId="7" applyFont="1" applyFill="1" applyBorder="1" applyAlignment="1">
      <alignment horizontal="center" vertical="center" wrapText="1"/>
    </xf>
    <xf numFmtId="164" fontId="19" fillId="0" borderId="4" xfId="8" applyNumberFormat="1" applyFont="1" applyFill="1" applyBorder="1" applyAlignment="1" applyProtection="1">
      <alignment vertical="center"/>
    </xf>
    <xf numFmtId="44" fontId="16" fillId="0" borderId="4" xfId="9" applyFont="1" applyFill="1" applyBorder="1" applyAlignment="1" applyProtection="1">
      <alignment horizontal="center" vertical="center"/>
    </xf>
    <xf numFmtId="0" fontId="29" fillId="2" borderId="0" xfId="10" applyFont="1" applyFill="1" applyAlignment="1">
      <alignment vertical="center"/>
    </xf>
    <xf numFmtId="164" fontId="25" fillId="2" borderId="0" xfId="3" applyNumberFormat="1" applyFont="1" applyFill="1" applyAlignment="1">
      <alignment vertical="center"/>
    </xf>
    <xf numFmtId="0" fontId="37" fillId="9" borderId="34" xfId="7" applyFont="1" applyFill="1" applyBorder="1" applyAlignment="1">
      <alignment horizontal="left" vertical="center" wrapText="1"/>
    </xf>
    <xf numFmtId="0" fontId="37" fillId="9" borderId="30" xfId="7" applyFont="1" applyFill="1" applyBorder="1" applyAlignment="1">
      <alignment horizontal="center" vertical="center" wrapText="1"/>
    </xf>
    <xf numFmtId="0" fontId="16" fillId="9" borderId="16" xfId="4" applyFont="1" applyFill="1" applyBorder="1" applyAlignment="1">
      <alignment vertical="center" wrapText="1"/>
    </xf>
    <xf numFmtId="0" fontId="37" fillId="9" borderId="34" xfId="7" applyFont="1" applyFill="1" applyBorder="1" applyAlignment="1">
      <alignment horizontal="left" vertical="center"/>
    </xf>
    <xf numFmtId="164" fontId="19" fillId="0" borderId="8" xfId="8" applyNumberFormat="1" applyFont="1" applyFill="1" applyBorder="1" applyAlignment="1" applyProtection="1">
      <alignment vertical="center"/>
    </xf>
    <xf numFmtId="44" fontId="16" fillId="0" borderId="8" xfId="9" applyFont="1" applyFill="1" applyBorder="1" applyAlignment="1" applyProtection="1">
      <alignment horizontal="center" vertical="center"/>
    </xf>
    <xf numFmtId="0" fontId="37" fillId="9" borderId="16" xfId="7" applyFont="1" applyFill="1" applyBorder="1" applyAlignment="1">
      <alignment horizontal="left" vertical="center" wrapText="1"/>
    </xf>
    <xf numFmtId="164" fontId="19" fillId="0" borderId="36" xfId="8" applyNumberFormat="1" applyFont="1" applyFill="1" applyBorder="1" applyAlignment="1" applyProtection="1">
      <alignment vertical="center"/>
    </xf>
    <xf numFmtId="44" fontId="16" fillId="0" borderId="7" xfId="9" applyFont="1" applyFill="1" applyBorder="1" applyAlignment="1" applyProtection="1">
      <alignment horizontal="center" vertical="center"/>
    </xf>
    <xf numFmtId="0" fontId="37" fillId="9" borderId="37" xfId="7" applyFont="1" applyFill="1" applyBorder="1" applyAlignment="1">
      <alignment horizontal="left" vertical="center" wrapText="1"/>
    </xf>
    <xf numFmtId="0" fontId="37" fillId="9" borderId="38" xfId="7" applyFont="1" applyFill="1" applyBorder="1" applyAlignment="1">
      <alignment horizontal="left" vertical="center" wrapText="1"/>
    </xf>
    <xf numFmtId="44" fontId="16" fillId="0" borderId="39" xfId="9" applyFont="1" applyFill="1" applyBorder="1" applyAlignment="1" applyProtection="1">
      <alignment horizontal="center" vertical="center"/>
    </xf>
    <xf numFmtId="44" fontId="16" fillId="0" borderId="40" xfId="9" applyFont="1" applyFill="1" applyBorder="1" applyAlignment="1" applyProtection="1">
      <alignment horizontal="center" vertical="center"/>
    </xf>
    <xf numFmtId="44" fontId="16" fillId="0" borderId="41" xfId="9" applyFont="1" applyFill="1" applyBorder="1" applyAlignment="1" applyProtection="1">
      <alignment horizontal="center" vertical="center"/>
    </xf>
    <xf numFmtId="164" fontId="19" fillId="0" borderId="9" xfId="8" applyNumberFormat="1" applyFont="1" applyFill="1" applyBorder="1" applyAlignment="1" applyProtection="1">
      <alignment vertical="center"/>
    </xf>
    <xf numFmtId="44" fontId="16" fillId="0" borderId="42" xfId="9" applyFont="1" applyFill="1" applyBorder="1" applyAlignment="1" applyProtection="1">
      <alignment horizontal="center" vertical="center"/>
    </xf>
    <xf numFmtId="9" fontId="0" fillId="0" borderId="0" xfId="0" applyNumberFormat="1"/>
    <xf numFmtId="9" fontId="40" fillId="0" borderId="0" xfId="0" applyNumberFormat="1" applyFont="1"/>
    <xf numFmtId="0" fontId="5" fillId="3" borderId="1" xfId="5" applyFont="1" applyFill="1" applyBorder="1" applyAlignment="1">
      <alignment vertical="center"/>
    </xf>
    <xf numFmtId="0" fontId="5" fillId="3" borderId="2" xfId="5" applyFont="1" applyFill="1" applyBorder="1" applyAlignment="1">
      <alignment vertical="center"/>
    </xf>
    <xf numFmtId="0" fontId="5" fillId="3" borderId="3" xfId="5" applyFont="1" applyFill="1" applyBorder="1" applyAlignment="1">
      <alignment vertical="center"/>
    </xf>
    <xf numFmtId="0" fontId="8" fillId="2" borderId="0" xfId="0" applyFont="1" applyFill="1"/>
    <xf numFmtId="0" fontId="8" fillId="0" borderId="0" xfId="0" applyFont="1"/>
    <xf numFmtId="0" fontId="19" fillId="2" borderId="0" xfId="0" applyFont="1" applyFill="1" applyAlignment="1">
      <alignment vertical="center" wrapText="1"/>
    </xf>
    <xf numFmtId="0" fontId="14" fillId="3" borderId="4" xfId="0" applyFont="1" applyFill="1" applyBorder="1" applyAlignment="1">
      <alignment horizontal="center" vertical="center" wrapText="1"/>
    </xf>
    <xf numFmtId="43" fontId="19" fillId="6" borderId="10" xfId="1" applyFont="1" applyFill="1" applyBorder="1" applyAlignment="1" applyProtection="1">
      <alignment horizontal="center" vertical="center" wrapText="1"/>
      <protection locked="0"/>
    </xf>
    <xf numFmtId="0" fontId="19" fillId="2" borderId="0" xfId="0" applyFont="1" applyFill="1" applyAlignment="1">
      <alignment vertical="center"/>
    </xf>
    <xf numFmtId="164" fontId="19" fillId="0" borderId="13" xfId="2" applyNumberFormat="1" applyFont="1" applyFill="1" applyBorder="1" applyAlignment="1" applyProtection="1">
      <alignment vertical="center"/>
      <protection locked="0"/>
    </xf>
    <xf numFmtId="0" fontId="14" fillId="3" borderId="4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14" fillId="9" borderId="4" xfId="0" applyFont="1" applyFill="1" applyBorder="1" applyAlignment="1">
      <alignment horizontal="center" vertical="center"/>
    </xf>
    <xf numFmtId="0" fontId="19" fillId="9" borderId="1" xfId="0" applyFont="1" applyFill="1" applyBorder="1" applyAlignment="1">
      <alignment vertical="center"/>
    </xf>
    <xf numFmtId="0" fontId="14" fillId="9" borderId="2" xfId="0" applyFont="1" applyFill="1" applyBorder="1" applyAlignment="1">
      <alignment vertical="center"/>
    </xf>
    <xf numFmtId="0" fontId="14" fillId="9" borderId="3" xfId="0" applyFont="1" applyFill="1" applyBorder="1" applyAlignment="1">
      <alignment horizontal="center" vertical="center"/>
    </xf>
    <xf numFmtId="0" fontId="14" fillId="9" borderId="3" xfId="0" applyFont="1" applyFill="1" applyBorder="1" applyAlignment="1">
      <alignment vertical="center"/>
    </xf>
    <xf numFmtId="0" fontId="41" fillId="2" borderId="0" xfId="4" applyFont="1" applyFill="1" applyAlignment="1">
      <alignment horizontal="center" vertical="center"/>
    </xf>
    <xf numFmtId="0" fontId="38" fillId="0" borderId="9" xfId="7" applyFont="1" applyBorder="1" applyAlignment="1">
      <alignment horizontal="center" vertical="center"/>
    </xf>
    <xf numFmtId="0" fontId="38" fillId="0" borderId="9" xfId="7" applyFont="1" applyBorder="1" applyAlignment="1">
      <alignment horizontal="left" vertical="center" wrapText="1"/>
    </xf>
    <xf numFmtId="0" fontId="38" fillId="0" borderId="9" xfId="7" applyFont="1" applyBorder="1" applyAlignment="1">
      <alignment horizontal="center" vertical="center" wrapText="1"/>
    </xf>
    <xf numFmtId="164" fontId="19" fillId="0" borderId="36" xfId="1" applyNumberFormat="1" applyFont="1" applyFill="1" applyBorder="1" applyAlignment="1" applyProtection="1">
      <alignment vertical="center"/>
    </xf>
    <xf numFmtId="44" fontId="16" fillId="0" borderId="36" xfId="9" applyFont="1" applyFill="1" applyBorder="1" applyAlignment="1" applyProtection="1">
      <alignment horizontal="center" vertical="center"/>
    </xf>
    <xf numFmtId="10" fontId="42" fillId="2" borderId="0" xfId="4" applyNumberFormat="1" applyFont="1" applyFill="1" applyAlignment="1">
      <alignment vertical="center"/>
    </xf>
    <xf numFmtId="0" fontId="16" fillId="2" borderId="0" xfId="4" applyFont="1" applyFill="1"/>
    <xf numFmtId="0" fontId="14" fillId="3" borderId="47" xfId="0" applyFont="1" applyFill="1" applyBorder="1" applyAlignment="1">
      <alignment horizontal="center" vertical="center" wrapText="1"/>
    </xf>
    <xf numFmtId="0" fontId="14" fillId="3" borderId="48" xfId="0" applyFont="1" applyFill="1" applyBorder="1" applyAlignment="1">
      <alignment horizontal="center" vertical="center" wrapText="1"/>
    </xf>
    <xf numFmtId="0" fontId="38" fillId="6" borderId="9" xfId="7" applyFont="1" applyFill="1" applyBorder="1" applyAlignment="1">
      <alignment horizontal="center" vertical="center" wrapText="1"/>
    </xf>
    <xf numFmtId="10" fontId="19" fillId="6" borderId="10" xfId="3" applyNumberFormat="1" applyFont="1" applyFill="1" applyBorder="1" applyAlignment="1" applyProtection="1">
      <alignment horizontal="center" vertical="center" wrapText="1"/>
      <protection locked="0"/>
    </xf>
    <xf numFmtId="10" fontId="19" fillId="6" borderId="23" xfId="3" applyNumberFormat="1" applyFont="1" applyFill="1" applyBorder="1" applyAlignment="1" applyProtection="1">
      <alignment horizontal="center" vertical="center" wrapText="1"/>
      <protection locked="0"/>
    </xf>
    <xf numFmtId="10" fontId="42" fillId="2" borderId="0" xfId="4" applyNumberFormat="1" applyFont="1" applyFill="1" applyAlignment="1">
      <alignment vertical="center" wrapText="1"/>
    </xf>
    <xf numFmtId="0" fontId="38" fillId="6" borderId="4" xfId="7" applyFont="1" applyFill="1" applyBorder="1" applyAlignment="1">
      <alignment horizontal="center" vertical="center" wrapText="1"/>
    </xf>
    <xf numFmtId="10" fontId="19" fillId="6" borderId="12" xfId="3" applyNumberFormat="1" applyFont="1" applyFill="1" applyBorder="1" applyAlignment="1" applyProtection="1">
      <alignment horizontal="center" vertical="center" wrapText="1"/>
      <protection locked="0"/>
    </xf>
    <xf numFmtId="10" fontId="19" fillId="6" borderId="46" xfId="3" applyNumberFormat="1" applyFont="1" applyFill="1" applyBorder="1" applyAlignment="1" applyProtection="1">
      <alignment horizontal="center" vertical="center" wrapText="1"/>
      <protection locked="0"/>
    </xf>
    <xf numFmtId="0" fontId="14" fillId="9" borderId="1" xfId="0" applyFont="1" applyFill="1" applyBorder="1" applyAlignment="1">
      <alignment vertical="center"/>
    </xf>
    <xf numFmtId="0" fontId="26" fillId="0" borderId="14" xfId="4" applyFont="1" applyBorder="1" applyAlignment="1">
      <alignment horizontal="center" vertical="center" wrapText="1"/>
    </xf>
    <xf numFmtId="0" fontId="19" fillId="0" borderId="0" xfId="0" applyFont="1"/>
    <xf numFmtId="0" fontId="19" fillId="0" borderId="4" xfId="0" applyFont="1" applyBorder="1" applyAlignment="1">
      <alignment horizontal="left" vertical="center" wrapText="1"/>
    </xf>
    <xf numFmtId="0" fontId="14" fillId="9" borderId="4" xfId="0" applyFont="1" applyFill="1" applyBorder="1" applyAlignment="1">
      <alignment vertical="center"/>
    </xf>
    <xf numFmtId="0" fontId="38" fillId="0" borderId="4" xfId="7" applyFont="1" applyBorder="1" applyAlignment="1">
      <alignment horizontal="center" vertical="center"/>
    </xf>
    <xf numFmtId="0" fontId="38" fillId="0" borderId="4" xfId="7" applyFont="1" applyBorder="1" applyAlignment="1">
      <alignment horizontal="left" vertical="center" wrapText="1"/>
    </xf>
    <xf numFmtId="10" fontId="19" fillId="6" borderId="15" xfId="3" applyNumberFormat="1" applyFont="1" applyFill="1" applyBorder="1" applyAlignment="1" applyProtection="1">
      <alignment horizontal="center" vertical="center"/>
      <protection locked="0"/>
    </xf>
    <xf numFmtId="10" fontId="19" fillId="6" borderId="50" xfId="3" applyNumberFormat="1" applyFont="1" applyFill="1" applyBorder="1" applyAlignment="1" applyProtection="1">
      <alignment horizontal="center" vertical="center"/>
      <protection locked="0"/>
    </xf>
    <xf numFmtId="10" fontId="19" fillId="6" borderId="11" xfId="3" applyNumberFormat="1" applyFont="1" applyFill="1" applyBorder="1" applyAlignment="1" applyProtection="1">
      <alignment horizontal="center" vertical="center"/>
      <protection locked="0"/>
    </xf>
    <xf numFmtId="164" fontId="19" fillId="0" borderId="49" xfId="1" applyNumberFormat="1" applyFont="1" applyFill="1" applyBorder="1" applyAlignment="1" applyProtection="1">
      <alignment vertical="center"/>
    </xf>
    <xf numFmtId="44" fontId="16" fillId="0" borderId="49" xfId="9" applyFont="1" applyFill="1" applyBorder="1" applyAlignment="1" applyProtection="1">
      <alignment horizontal="center" vertical="center"/>
    </xf>
    <xf numFmtId="0" fontId="25" fillId="2" borderId="0" xfId="4" applyFont="1" applyFill="1" applyAlignment="1">
      <alignment vertical="center"/>
    </xf>
    <xf numFmtId="0" fontId="6" fillId="2" borderId="0" xfId="5" applyFont="1" applyFill="1" applyAlignment="1">
      <alignment horizontal="left" vertical="center" wrapText="1"/>
    </xf>
    <xf numFmtId="9" fontId="44" fillId="2" borderId="0" xfId="0" applyNumberFormat="1" applyFont="1" applyFill="1" applyAlignment="1">
      <alignment horizontal="center"/>
    </xf>
    <xf numFmtId="0" fontId="9" fillId="3" borderId="43"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8" fillId="2" borderId="4" xfId="5" applyFont="1" applyFill="1" applyBorder="1" applyAlignment="1">
      <alignment horizontal="left" vertical="center"/>
    </xf>
    <xf numFmtId="0" fontId="8" fillId="0" borderId="4" xfId="5" applyFont="1" applyBorder="1" applyAlignment="1">
      <alignment horizontal="center" vertical="center"/>
    </xf>
    <xf numFmtId="164" fontId="8" fillId="2" borderId="4" xfId="5" applyNumberFormat="1" applyFont="1" applyFill="1" applyBorder="1" applyAlignment="1">
      <alignment horizontal="left" vertical="center"/>
    </xf>
    <xf numFmtId="164" fontId="8" fillId="0" borderId="4" xfId="5" applyNumberFormat="1" applyFont="1" applyBorder="1" applyAlignment="1" applyProtection="1">
      <alignment horizontal="center" vertical="center"/>
      <protection locked="0"/>
    </xf>
    <xf numFmtId="43" fontId="19" fillId="6" borderId="9" xfId="1" applyFont="1" applyFill="1" applyBorder="1" applyAlignment="1" applyProtection="1">
      <alignment horizontal="center" vertical="center" wrapText="1"/>
      <protection locked="0"/>
    </xf>
    <xf numFmtId="0" fontId="19" fillId="6" borderId="10" xfId="1" applyNumberFormat="1" applyFont="1" applyFill="1" applyBorder="1" applyAlignment="1" applyProtection="1">
      <alignment horizontal="center" vertical="center"/>
      <protection locked="0"/>
    </xf>
    <xf numFmtId="43" fontId="19" fillId="0" borderId="4" xfId="1" applyFont="1" applyFill="1" applyBorder="1" applyAlignment="1" applyProtection="1">
      <alignment horizontal="center" vertical="center" wrapText="1"/>
    </xf>
    <xf numFmtId="0" fontId="5"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164" fontId="8" fillId="0" borderId="4" xfId="5" applyNumberFormat="1" applyFont="1" applyBorder="1" applyAlignment="1">
      <alignment horizontal="left" vertical="center"/>
    </xf>
    <xf numFmtId="0" fontId="0" fillId="0" borderId="0" xfId="0" applyAlignment="1">
      <alignment horizontal="left" vertical="top" wrapText="1"/>
    </xf>
    <xf numFmtId="0" fontId="0" fillId="0" borderId="0" xfId="0" applyAlignment="1">
      <alignment horizontal="left" vertical="top"/>
    </xf>
    <xf numFmtId="0" fontId="17" fillId="2" borderId="53" xfId="4" applyFont="1" applyFill="1" applyBorder="1" applyAlignment="1">
      <alignment vertical="center"/>
    </xf>
    <xf numFmtId="0" fontId="16" fillId="2" borderId="53" xfId="4" applyFont="1" applyFill="1" applyBorder="1" applyAlignment="1">
      <alignment vertical="center"/>
    </xf>
    <xf numFmtId="0" fontId="16" fillId="2" borderId="54" xfId="4" applyFont="1" applyFill="1" applyBorder="1" applyAlignment="1">
      <alignment vertical="center"/>
    </xf>
    <xf numFmtId="0" fontId="5" fillId="10" borderId="1" xfId="0" applyFont="1" applyFill="1" applyBorder="1" applyAlignment="1">
      <alignment vertical="center"/>
    </xf>
    <xf numFmtId="0" fontId="14" fillId="10" borderId="2" xfId="0" applyFont="1" applyFill="1" applyBorder="1" applyAlignment="1">
      <alignment vertical="center" wrapText="1"/>
    </xf>
    <xf numFmtId="0" fontId="14" fillId="10" borderId="2" xfId="0" applyFont="1" applyFill="1" applyBorder="1" applyAlignment="1">
      <alignment vertical="center"/>
    </xf>
    <xf numFmtId="0" fontId="14" fillId="10" borderId="3" xfId="0" applyFont="1" applyFill="1" applyBorder="1" applyAlignment="1">
      <alignment vertical="center"/>
    </xf>
    <xf numFmtId="10" fontId="0" fillId="0" borderId="0" xfId="0" applyNumberFormat="1"/>
    <xf numFmtId="164" fontId="19" fillId="0" borderId="55" xfId="8" applyNumberFormat="1" applyFont="1" applyFill="1" applyBorder="1" applyAlignment="1" applyProtection="1">
      <alignment vertical="center"/>
    </xf>
    <xf numFmtId="0" fontId="26" fillId="0" borderId="0" xfId="4" applyFont="1" applyAlignment="1">
      <alignment horizontal="center" vertical="center" wrapText="1"/>
    </xf>
    <xf numFmtId="0" fontId="45" fillId="0" borderId="4" xfId="4" applyFont="1" applyBorder="1" applyAlignment="1">
      <alignment horizontal="center" vertical="center" wrapText="1"/>
    </xf>
    <xf numFmtId="0" fontId="43" fillId="0" borderId="0" xfId="0" applyFont="1"/>
    <xf numFmtId="0" fontId="48" fillId="0" borderId="0" xfId="0" applyFont="1" applyAlignment="1">
      <alignment horizontal="center"/>
    </xf>
    <xf numFmtId="0" fontId="46" fillId="0" borderId="0" xfId="0" applyFont="1" applyAlignment="1">
      <alignment horizontal="center"/>
    </xf>
    <xf numFmtId="164" fontId="19" fillId="0" borderId="57" xfId="8" applyNumberFormat="1" applyFont="1" applyFill="1" applyBorder="1" applyAlignment="1" applyProtection="1">
      <alignment vertical="center"/>
    </xf>
    <xf numFmtId="9" fontId="46" fillId="0" borderId="0" xfId="0" applyNumberFormat="1" applyFont="1" applyAlignment="1">
      <alignment horizontal="center"/>
    </xf>
    <xf numFmtId="0" fontId="37" fillId="9" borderId="59" xfId="7" applyFont="1" applyFill="1" applyBorder="1" applyAlignment="1">
      <alignment horizontal="center" vertical="center" wrapText="1"/>
    </xf>
    <xf numFmtId="0" fontId="37" fillId="9" borderId="59" xfId="7" applyFont="1" applyFill="1" applyBorder="1" applyAlignment="1">
      <alignment horizontal="left" vertical="center" wrapText="1"/>
    </xf>
    <xf numFmtId="164" fontId="19" fillId="0" borderId="7" xfId="8" applyNumberFormat="1" applyFont="1" applyFill="1" applyBorder="1" applyAlignment="1" applyProtection="1">
      <alignment vertical="center"/>
    </xf>
    <xf numFmtId="44" fontId="16" fillId="0" borderId="60" xfId="9" applyFont="1" applyFill="1" applyBorder="1" applyAlignment="1" applyProtection="1">
      <alignment horizontal="center" vertical="center"/>
    </xf>
    <xf numFmtId="0" fontId="37" fillId="9" borderId="61" xfId="7" applyFont="1" applyFill="1" applyBorder="1" applyAlignment="1">
      <alignment horizontal="center" vertical="center" wrapText="1"/>
    </xf>
    <xf numFmtId="0" fontId="37" fillId="9" borderId="61" xfId="7" applyFont="1" applyFill="1" applyBorder="1" applyAlignment="1">
      <alignment horizontal="left" vertical="center" wrapText="1"/>
    </xf>
    <xf numFmtId="44" fontId="16" fillId="0" borderId="9" xfId="9" applyFont="1" applyFill="1" applyBorder="1" applyAlignment="1" applyProtection="1">
      <alignment horizontal="center" vertical="center"/>
    </xf>
    <xf numFmtId="164" fontId="19" fillId="0" borderId="62" xfId="8" applyNumberFormat="1" applyFont="1" applyFill="1" applyBorder="1" applyAlignment="1" applyProtection="1">
      <alignment vertical="center"/>
    </xf>
    <xf numFmtId="0" fontId="37" fillId="9" borderId="63" xfId="7" applyFont="1" applyFill="1" applyBorder="1" applyAlignment="1">
      <alignment horizontal="center" vertical="center" wrapText="1"/>
    </xf>
    <xf numFmtId="0" fontId="37" fillId="9" borderId="64" xfId="7" applyFont="1" applyFill="1" applyBorder="1" applyAlignment="1">
      <alignment horizontal="center" vertical="center" wrapText="1"/>
    </xf>
    <xf numFmtId="0" fontId="37" fillId="9" borderId="65" xfId="7" applyFont="1" applyFill="1" applyBorder="1" applyAlignment="1">
      <alignment horizontal="left" vertical="center" wrapText="1"/>
    </xf>
    <xf numFmtId="0" fontId="2" fillId="2" borderId="51" xfId="4" applyFont="1" applyFill="1" applyBorder="1" applyAlignment="1">
      <alignment horizontal="center" vertical="center" wrapText="1"/>
    </xf>
    <xf numFmtId="10" fontId="42" fillId="2" borderId="66" xfId="4" applyNumberFormat="1" applyFont="1" applyFill="1" applyBorder="1" applyAlignment="1">
      <alignment vertical="center"/>
    </xf>
    <xf numFmtId="0" fontId="17" fillId="2" borderId="52" xfId="4" applyFont="1" applyFill="1" applyBorder="1" applyAlignment="1">
      <alignment vertical="center"/>
    </xf>
    <xf numFmtId="164" fontId="19" fillId="0" borderId="10" xfId="1" applyNumberFormat="1" applyFont="1" applyFill="1" applyBorder="1" applyAlignment="1" applyProtection="1">
      <alignment horizontal="center" vertical="center"/>
      <protection locked="0"/>
    </xf>
    <xf numFmtId="164" fontId="19" fillId="0" borderId="9" xfId="1" applyNumberFormat="1" applyFont="1" applyFill="1" applyBorder="1" applyAlignment="1" applyProtection="1">
      <alignment horizontal="center" vertical="center"/>
      <protection locked="0"/>
    </xf>
    <xf numFmtId="0" fontId="17" fillId="2" borderId="51" xfId="4" applyFont="1" applyFill="1" applyBorder="1" applyAlignment="1">
      <alignment horizontal="center" vertical="center"/>
    </xf>
    <xf numFmtId="0" fontId="26" fillId="7" borderId="14" xfId="4" applyFont="1" applyFill="1" applyBorder="1" applyAlignment="1">
      <alignment vertical="center"/>
    </xf>
    <xf numFmtId="43" fontId="19" fillId="0" borderId="10" xfId="1" applyFont="1" applyFill="1" applyBorder="1" applyAlignment="1" applyProtection="1">
      <alignment horizontal="center" vertical="center" wrapText="1"/>
      <protection locked="0"/>
    </xf>
    <xf numFmtId="43" fontId="19" fillId="0" borderId="15" xfId="1" applyFont="1" applyFill="1" applyBorder="1" applyAlignment="1" applyProtection="1">
      <alignment horizontal="center" vertical="center" wrapText="1"/>
      <protection locked="0"/>
    </xf>
    <xf numFmtId="43" fontId="19" fillId="0" borderId="9" xfId="1" applyFont="1" applyFill="1" applyBorder="1" applyAlignment="1" applyProtection="1">
      <alignment horizontal="center" vertical="center" wrapText="1"/>
      <protection locked="0"/>
    </xf>
    <xf numFmtId="0" fontId="19" fillId="6" borderId="9" xfId="1" applyNumberFormat="1" applyFont="1" applyFill="1" applyBorder="1" applyAlignment="1" applyProtection="1">
      <alignment horizontal="center" vertical="center"/>
      <protection locked="0"/>
    </xf>
    <xf numFmtId="0" fontId="2" fillId="2" borderId="51" xfId="4" applyFont="1" applyFill="1" applyBorder="1" applyAlignment="1">
      <alignment horizontal="center" vertical="center"/>
    </xf>
    <xf numFmtId="0" fontId="14" fillId="3" borderId="67" xfId="0" applyFont="1" applyFill="1" applyBorder="1" applyAlignment="1">
      <alignment horizontal="center" vertical="center" wrapText="1"/>
    </xf>
    <xf numFmtId="0" fontId="14" fillId="3" borderId="68" xfId="0" applyFont="1" applyFill="1" applyBorder="1" applyAlignment="1">
      <alignment horizontal="center" vertical="center" wrapText="1"/>
    </xf>
    <xf numFmtId="10" fontId="19" fillId="6" borderId="4" xfId="3" applyNumberFormat="1" applyFont="1" applyFill="1" applyBorder="1" applyAlignment="1" applyProtection="1">
      <alignment horizontal="center" vertical="center"/>
      <protection locked="0"/>
    </xf>
    <xf numFmtId="10" fontId="19" fillId="6" borderId="1" xfId="3" applyNumberFormat="1" applyFont="1" applyFill="1" applyBorder="1" applyAlignment="1" applyProtection="1">
      <alignment horizontal="center" vertical="center"/>
      <protection locked="0"/>
    </xf>
    <xf numFmtId="164" fontId="19" fillId="0" borderId="3" xfId="1" applyNumberFormat="1" applyFont="1" applyFill="1" applyBorder="1" applyAlignment="1" applyProtection="1">
      <alignment vertical="center"/>
    </xf>
    <xf numFmtId="44" fontId="16" fillId="0" borderId="3" xfId="9" applyFont="1" applyFill="1" applyBorder="1" applyAlignment="1" applyProtection="1">
      <alignment horizontal="center" vertical="center"/>
    </xf>
    <xf numFmtId="0" fontId="41" fillId="2" borderId="4" xfId="4" applyFont="1" applyFill="1" applyBorder="1" applyAlignment="1">
      <alignment horizontal="center" vertical="center"/>
    </xf>
    <xf numFmtId="10" fontId="42" fillId="2" borderId="4" xfId="4" applyNumberFormat="1" applyFont="1" applyFill="1" applyBorder="1" applyAlignment="1">
      <alignment vertical="center"/>
    </xf>
    <xf numFmtId="164" fontId="0" fillId="0" borderId="0" xfId="0" applyNumberFormat="1"/>
    <xf numFmtId="0" fontId="57" fillId="9" borderId="26" xfId="7" applyFont="1" applyFill="1" applyBorder="1" applyAlignment="1">
      <alignment horizontal="left" vertical="center" wrapText="1"/>
    </xf>
    <xf numFmtId="164" fontId="19" fillId="0" borderId="4" xfId="1" applyNumberFormat="1" applyFont="1" applyFill="1" applyBorder="1" applyAlignment="1" applyProtection="1">
      <alignment vertical="center"/>
    </xf>
    <xf numFmtId="164" fontId="19" fillId="0" borderId="12" xfId="1" applyNumberFormat="1" applyFont="1" applyFill="1" applyBorder="1" applyAlignment="1" applyProtection="1">
      <alignment horizontal="center" vertical="center"/>
      <protection locked="0"/>
    </xf>
    <xf numFmtId="1" fontId="19" fillId="0" borderId="10" xfId="1" applyNumberFormat="1" applyFont="1" applyFill="1" applyBorder="1" applyAlignment="1" applyProtection="1">
      <alignment horizontal="center" vertical="center"/>
      <protection locked="0"/>
    </xf>
    <xf numFmtId="1" fontId="19" fillId="0" borderId="11" xfId="1" applyNumberFormat="1" applyFont="1" applyFill="1" applyBorder="1" applyAlignment="1" applyProtection="1">
      <alignment horizontal="center" vertical="center"/>
      <protection locked="0"/>
    </xf>
    <xf numFmtId="1" fontId="19" fillId="0" borderId="12" xfId="1" applyNumberFormat="1" applyFont="1" applyFill="1" applyBorder="1" applyAlignment="1" applyProtection="1">
      <alignment horizontal="center" vertical="center"/>
      <protection locked="0"/>
    </xf>
    <xf numFmtId="0" fontId="0" fillId="0" borderId="0" xfId="0" applyAlignment="1">
      <alignment vertical="center"/>
    </xf>
    <xf numFmtId="10" fontId="19" fillId="6" borderId="9" xfId="3" applyNumberFormat="1" applyFont="1" applyFill="1" applyBorder="1" applyAlignment="1" applyProtection="1">
      <alignment horizontal="center" vertical="center"/>
      <protection locked="0"/>
    </xf>
    <xf numFmtId="10" fontId="19" fillId="6" borderId="69" xfId="3" applyNumberFormat="1" applyFont="1" applyFill="1" applyBorder="1" applyAlignment="1" applyProtection="1">
      <alignment horizontal="center" vertical="center"/>
      <protection locked="0"/>
    </xf>
    <xf numFmtId="10" fontId="19" fillId="6" borderId="12" xfId="3" applyNumberFormat="1" applyFont="1" applyFill="1" applyBorder="1" applyAlignment="1" applyProtection="1">
      <alignment horizontal="center" vertical="center"/>
      <protection locked="0"/>
    </xf>
    <xf numFmtId="164" fontId="19" fillId="0" borderId="70" xfId="1" applyNumberFormat="1" applyFont="1" applyFill="1" applyBorder="1" applyAlignment="1" applyProtection="1">
      <alignment vertical="center"/>
    </xf>
    <xf numFmtId="44" fontId="16" fillId="0" borderId="70" xfId="9" applyFont="1" applyFill="1" applyBorder="1" applyAlignment="1" applyProtection="1">
      <alignment horizontal="center" vertical="center"/>
    </xf>
    <xf numFmtId="2" fontId="19" fillId="6" borderId="4" xfId="3" applyNumberFormat="1" applyFont="1" applyFill="1" applyBorder="1" applyAlignment="1" applyProtection="1">
      <alignment horizontal="center" vertical="center"/>
      <protection locked="0"/>
    </xf>
    <xf numFmtId="164" fontId="19" fillId="0" borderId="71" xfId="1" applyNumberFormat="1" applyFont="1" applyFill="1" applyBorder="1" applyAlignment="1" applyProtection="1">
      <alignment vertical="center"/>
    </xf>
    <xf numFmtId="0" fontId="26" fillId="2" borderId="51" xfId="4" applyFont="1" applyFill="1" applyBorder="1" applyAlignment="1">
      <alignment horizontal="center" vertical="center" wrapText="1"/>
    </xf>
    <xf numFmtId="0" fontId="57" fillId="2" borderId="51" xfId="4" applyFont="1" applyFill="1" applyBorder="1" applyAlignment="1">
      <alignment horizontal="center" vertical="center" wrapText="1"/>
    </xf>
    <xf numFmtId="0" fontId="26" fillId="5" borderId="4" xfId="4" applyFont="1" applyFill="1" applyBorder="1" applyAlignment="1">
      <alignment horizontal="center" vertical="center" wrapText="1"/>
    </xf>
    <xf numFmtId="0" fontId="16" fillId="0" borderId="4" xfId="0" applyFont="1" applyBorder="1" applyAlignment="1">
      <alignment horizontal="center" vertical="center" wrapText="1"/>
    </xf>
    <xf numFmtId="0" fontId="42" fillId="0" borderId="4" xfId="0" applyFont="1" applyBorder="1" applyAlignment="1">
      <alignment horizontal="center" vertical="center"/>
    </xf>
    <xf numFmtId="0" fontId="26" fillId="7" borderId="0" xfId="4" applyFont="1" applyFill="1" applyAlignment="1">
      <alignment vertical="center"/>
    </xf>
    <xf numFmtId="0" fontId="5" fillId="10" borderId="52" xfId="0" applyFont="1" applyFill="1" applyBorder="1" applyAlignment="1">
      <alignment vertical="center"/>
    </xf>
    <xf numFmtId="0" fontId="5" fillId="10" borderId="53" xfId="0" applyFont="1" applyFill="1" applyBorder="1" applyAlignment="1">
      <alignment vertical="center"/>
    </xf>
    <xf numFmtId="0" fontId="17" fillId="2" borderId="54" xfId="4" applyFont="1" applyFill="1" applyBorder="1" applyAlignment="1">
      <alignment vertical="center"/>
    </xf>
    <xf numFmtId="0" fontId="3" fillId="2" borderId="52" xfId="4" applyFont="1" applyFill="1" applyBorder="1" applyAlignment="1">
      <alignment vertical="center"/>
    </xf>
    <xf numFmtId="0" fontId="3" fillId="2" borderId="53" xfId="4" applyFont="1" applyFill="1" applyBorder="1" applyAlignment="1">
      <alignment vertical="center"/>
    </xf>
    <xf numFmtId="0" fontId="3" fillId="2" borderId="54" xfId="4" applyFont="1" applyFill="1" applyBorder="1" applyAlignment="1">
      <alignment vertical="center"/>
    </xf>
    <xf numFmtId="0" fontId="5" fillId="10" borderId="72" xfId="0" applyFont="1" applyFill="1" applyBorder="1" applyAlignment="1">
      <alignment vertical="center"/>
    </xf>
    <xf numFmtId="0" fontId="26" fillId="7" borderId="56" xfId="4" applyFont="1" applyFill="1" applyBorder="1" applyAlignment="1">
      <alignment vertical="center"/>
    </xf>
    <xf numFmtId="0" fontId="14" fillId="3" borderId="4" xfId="0" applyFont="1" applyFill="1" applyBorder="1" applyAlignment="1">
      <alignment horizontal="left" vertical="center"/>
    </xf>
    <xf numFmtId="0" fontId="16" fillId="0" borderId="4" xfId="0" applyFont="1" applyBorder="1" applyAlignment="1">
      <alignment vertical="center" wrapText="1"/>
    </xf>
    <xf numFmtId="9" fontId="16" fillId="6" borderId="4" xfId="3" applyFont="1" applyFill="1" applyBorder="1" applyAlignment="1">
      <alignment horizontal="center" vertical="center" wrapText="1"/>
    </xf>
    <xf numFmtId="9" fontId="0" fillId="0" borderId="4" xfId="0" applyNumberFormat="1" applyBorder="1" applyAlignment="1">
      <alignment horizontal="center" vertical="center"/>
    </xf>
    <xf numFmtId="0" fontId="57" fillId="0" borderId="4" xfId="0" applyFont="1" applyBorder="1" applyAlignment="1">
      <alignment vertical="center" wrapText="1"/>
    </xf>
    <xf numFmtId="9" fontId="58" fillId="0" borderId="4" xfId="0" applyNumberFormat="1" applyFont="1" applyBorder="1" applyAlignment="1">
      <alignment horizontal="center" vertical="center"/>
    </xf>
    <xf numFmtId="0" fontId="38" fillId="9" borderId="33" xfId="7" applyFont="1" applyFill="1" applyBorder="1" applyAlignment="1">
      <alignment horizontal="left" vertical="center" wrapText="1"/>
    </xf>
    <xf numFmtId="0" fontId="38" fillId="9" borderId="16" xfId="7" applyFont="1" applyFill="1" applyBorder="1" applyAlignment="1">
      <alignment vertical="center" wrapText="1"/>
    </xf>
    <xf numFmtId="0" fontId="38" fillId="0" borderId="4" xfId="7" applyFont="1" applyBorder="1" applyAlignment="1">
      <alignment horizontal="center" vertical="center" wrapText="1"/>
    </xf>
    <xf numFmtId="1" fontId="19" fillId="0" borderId="4" xfId="3" applyNumberFormat="1" applyFont="1" applyFill="1" applyBorder="1" applyAlignment="1" applyProtection="1">
      <alignment horizontal="center" vertical="center"/>
      <protection locked="0"/>
    </xf>
    <xf numFmtId="0" fontId="37" fillId="9" borderId="73" xfId="7" applyFont="1" applyFill="1" applyBorder="1" applyAlignment="1">
      <alignment horizontal="center" vertical="center" wrapText="1"/>
    </xf>
    <xf numFmtId="0" fontId="37" fillId="9" borderId="73" xfId="7" applyFont="1" applyFill="1" applyBorder="1" applyAlignment="1">
      <alignment horizontal="left" vertical="center" wrapText="1"/>
    </xf>
    <xf numFmtId="0" fontId="37" fillId="9" borderId="74" xfId="7" applyFont="1" applyFill="1" applyBorder="1" applyAlignment="1">
      <alignment horizontal="center" vertical="center" wrapText="1"/>
    </xf>
    <xf numFmtId="0" fontId="37" fillId="9" borderId="74" xfId="7" applyFont="1" applyFill="1" applyBorder="1" applyAlignment="1">
      <alignment horizontal="left" vertical="center" wrapText="1"/>
    </xf>
    <xf numFmtId="164" fontId="19" fillId="0" borderId="75" xfId="8" applyNumberFormat="1" applyFont="1" applyFill="1" applyBorder="1" applyAlignment="1" applyProtection="1">
      <alignment vertical="center"/>
    </xf>
    <xf numFmtId="44" fontId="16" fillId="0" borderId="76" xfId="9" applyFont="1" applyFill="1" applyBorder="1" applyAlignment="1" applyProtection="1">
      <alignment horizontal="center" vertical="center"/>
    </xf>
    <xf numFmtId="0" fontId="19" fillId="11" borderId="29" xfId="7" applyFont="1" applyFill="1" applyBorder="1" applyAlignment="1">
      <alignment horizontal="center" vertical="center"/>
    </xf>
    <xf numFmtId="0" fontId="19" fillId="11" borderId="10" xfId="7" applyFont="1" applyFill="1" applyBorder="1" applyAlignment="1">
      <alignment horizontal="center" vertical="center"/>
    </xf>
    <xf numFmtId="0" fontId="19" fillId="11" borderId="32" xfId="7" applyFont="1" applyFill="1" applyBorder="1" applyAlignment="1">
      <alignment horizontal="center" vertical="center"/>
    </xf>
    <xf numFmtId="0" fontId="19" fillId="11" borderId="35" xfId="7" applyFont="1" applyFill="1" applyBorder="1" applyAlignment="1">
      <alignment horizontal="center" vertical="center"/>
    </xf>
    <xf numFmtId="0" fontId="19" fillId="12" borderId="77" xfId="7" applyFont="1" applyFill="1" applyBorder="1" applyAlignment="1">
      <alignment horizontal="center" vertical="center"/>
    </xf>
    <xf numFmtId="0" fontId="19" fillId="12" borderId="79" xfId="7" applyFont="1" applyFill="1" applyBorder="1" applyAlignment="1">
      <alignment horizontal="center" vertical="center"/>
    </xf>
    <xf numFmtId="0" fontId="19" fillId="12" borderId="80" xfId="7" applyFont="1" applyFill="1" applyBorder="1" applyAlignment="1">
      <alignment horizontal="center" vertical="center"/>
    </xf>
    <xf numFmtId="0" fontId="19" fillId="12" borderId="81" xfId="7" applyFont="1" applyFill="1" applyBorder="1" applyAlignment="1">
      <alignment horizontal="center" vertical="center"/>
    </xf>
    <xf numFmtId="1" fontId="19" fillId="12" borderId="80" xfId="7" applyNumberFormat="1" applyFont="1" applyFill="1" applyBorder="1" applyAlignment="1">
      <alignment horizontal="center" vertical="center"/>
    </xf>
    <xf numFmtId="0" fontId="19" fillId="12" borderId="82" xfId="7" applyFont="1" applyFill="1" applyBorder="1" applyAlignment="1">
      <alignment horizontal="center" vertical="center"/>
    </xf>
    <xf numFmtId="0" fontId="19" fillId="12" borderId="78" xfId="3" applyNumberFormat="1" applyFont="1" applyFill="1" applyBorder="1" applyAlignment="1">
      <alignment horizontal="center" vertical="center"/>
    </xf>
    <xf numFmtId="0" fontId="19" fillId="12" borderId="83" xfId="3" applyNumberFormat="1" applyFont="1" applyFill="1" applyBorder="1" applyAlignment="1">
      <alignment horizontal="center" vertical="center"/>
    </xf>
    <xf numFmtId="0" fontId="19" fillId="12" borderId="84" xfId="3" applyNumberFormat="1" applyFont="1" applyFill="1" applyBorder="1" applyAlignment="1">
      <alignment horizontal="center" vertical="center"/>
    </xf>
    <xf numFmtId="0" fontId="19" fillId="12" borderId="84" xfId="8" applyNumberFormat="1" applyFont="1" applyFill="1" applyBorder="1" applyAlignment="1" applyProtection="1">
      <alignment horizontal="center" vertical="center"/>
    </xf>
    <xf numFmtId="0" fontId="19" fillId="12" borderId="85" xfId="8" applyNumberFormat="1" applyFont="1" applyFill="1" applyBorder="1" applyAlignment="1" applyProtection="1">
      <alignment horizontal="center" vertical="center"/>
    </xf>
    <xf numFmtId="164" fontId="19" fillId="13" borderId="80" xfId="8" applyNumberFormat="1" applyFont="1" applyFill="1" applyBorder="1" applyAlignment="1" applyProtection="1">
      <alignment vertical="center"/>
    </xf>
    <xf numFmtId="164" fontId="19" fillId="13" borderId="79" xfId="8" applyNumberFormat="1" applyFont="1" applyFill="1" applyBorder="1" applyAlignment="1" applyProtection="1">
      <alignment vertical="center"/>
    </xf>
    <xf numFmtId="164" fontId="19" fillId="13" borderId="84" xfId="8" applyNumberFormat="1" applyFont="1" applyFill="1" applyBorder="1" applyAlignment="1" applyProtection="1">
      <alignment vertical="center"/>
    </xf>
    <xf numFmtId="164" fontId="19" fillId="13" borderId="85" xfId="8" applyNumberFormat="1" applyFont="1" applyFill="1" applyBorder="1" applyAlignment="1" applyProtection="1">
      <alignment vertical="center"/>
    </xf>
    <xf numFmtId="0" fontId="0" fillId="0" borderId="0" xfId="0" applyAlignment="1">
      <alignment horizontal="left"/>
    </xf>
    <xf numFmtId="0" fontId="0" fillId="0" borderId="0" xfId="0" pivotButton="1"/>
    <xf numFmtId="0" fontId="35" fillId="8" borderId="16" xfId="4" applyFont="1" applyFill="1" applyBorder="1" applyAlignment="1">
      <alignment horizontal="center" vertical="center" wrapText="1"/>
    </xf>
    <xf numFmtId="0" fontId="19" fillId="6" borderId="20" xfId="3" applyNumberFormat="1" applyFont="1" applyFill="1" applyBorder="1" applyAlignment="1">
      <alignment horizontal="center" vertical="center"/>
    </xf>
    <xf numFmtId="0" fontId="19" fillId="6" borderId="4" xfId="3" applyNumberFormat="1" applyFont="1" applyFill="1" applyBorder="1" applyAlignment="1">
      <alignment horizontal="center" vertical="center"/>
    </xf>
    <xf numFmtId="0" fontId="19" fillId="6" borderId="8" xfId="3" applyNumberFormat="1" applyFont="1" applyFill="1" applyBorder="1" applyAlignment="1">
      <alignment horizontal="center" vertical="center"/>
    </xf>
    <xf numFmtId="0" fontId="19" fillId="6" borderId="62" xfId="7" applyFont="1" applyFill="1" applyBorder="1" applyAlignment="1">
      <alignment horizontal="center" vertical="center"/>
    </xf>
    <xf numFmtId="0" fontId="19" fillId="6" borderId="4" xfId="7" applyFont="1" applyFill="1" applyBorder="1" applyAlignment="1">
      <alignment horizontal="center" vertical="center"/>
    </xf>
    <xf numFmtId="0" fontId="19" fillId="6" borderId="9" xfId="7" applyFont="1" applyFill="1" applyBorder="1" applyAlignment="1">
      <alignment horizontal="center" vertical="center"/>
    </xf>
    <xf numFmtId="0" fontId="35" fillId="8" borderId="25" xfId="4" applyFont="1" applyFill="1" applyBorder="1" applyAlignment="1">
      <alignment horizontal="center" vertical="center" wrapText="1"/>
    </xf>
    <xf numFmtId="0" fontId="3" fillId="2" borderId="0" xfId="0" applyFont="1" applyFill="1" applyAlignment="1">
      <alignment horizontal="right" vertical="center"/>
    </xf>
    <xf numFmtId="164" fontId="29" fillId="2" borderId="4" xfId="4" applyNumberFormat="1" applyFont="1" applyFill="1" applyBorder="1" applyAlignment="1">
      <alignment vertical="center"/>
    </xf>
    <xf numFmtId="0" fontId="48" fillId="0" borderId="14" xfId="0" applyFont="1" applyBorder="1" applyAlignment="1">
      <alignment horizontal="center" wrapText="1"/>
    </xf>
    <xf numFmtId="0" fontId="37" fillId="9" borderId="86" xfId="7" applyFont="1" applyFill="1" applyBorder="1" applyAlignment="1">
      <alignment horizontal="center" vertical="center" wrapText="1"/>
    </xf>
    <xf numFmtId="0" fontId="37" fillId="9" borderId="87" xfId="7" applyFont="1" applyFill="1" applyBorder="1" applyAlignment="1">
      <alignment horizontal="center" vertical="center" wrapText="1"/>
    </xf>
    <xf numFmtId="0" fontId="37" fillId="5" borderId="88" xfId="7" applyFont="1" applyFill="1" applyBorder="1" applyAlignment="1">
      <alignment horizontal="center" vertical="center" wrapText="1"/>
    </xf>
    <xf numFmtId="0" fontId="37" fillId="5" borderId="89" xfId="7" applyFont="1" applyFill="1" applyBorder="1" applyAlignment="1">
      <alignment horizontal="left" vertical="center" wrapText="1"/>
    </xf>
    <xf numFmtId="164" fontId="19" fillId="5" borderId="89" xfId="8" applyNumberFormat="1" applyFont="1" applyFill="1" applyBorder="1" applyAlignment="1" applyProtection="1">
      <alignment vertical="center"/>
    </xf>
    <xf numFmtId="0" fontId="19" fillId="5" borderId="89" xfId="3" applyNumberFormat="1" applyFont="1" applyFill="1" applyBorder="1" applyAlignment="1">
      <alignment horizontal="center" vertical="center"/>
    </xf>
    <xf numFmtId="44" fontId="16" fillId="5" borderId="89" xfId="9" applyFont="1" applyFill="1" applyBorder="1" applyAlignment="1" applyProtection="1">
      <alignment horizontal="center" vertical="center"/>
    </xf>
    <xf numFmtId="0" fontId="37" fillId="5" borderId="92" xfId="7" applyFont="1" applyFill="1" applyBorder="1" applyAlignment="1">
      <alignment horizontal="left" vertical="center" wrapText="1"/>
    </xf>
    <xf numFmtId="164" fontId="19" fillId="5" borderId="92" xfId="8" applyNumberFormat="1" applyFont="1" applyFill="1" applyBorder="1" applyAlignment="1" applyProtection="1">
      <alignment vertical="center"/>
    </xf>
    <xf numFmtId="0" fontId="19" fillId="5" borderId="92" xfId="3" applyNumberFormat="1" applyFont="1" applyFill="1" applyBorder="1" applyAlignment="1">
      <alignment horizontal="center" vertical="center"/>
    </xf>
    <xf numFmtId="44" fontId="16" fillId="5" borderId="92" xfId="9" applyFont="1" applyFill="1" applyBorder="1" applyAlignment="1" applyProtection="1">
      <alignment horizontal="center" vertical="center"/>
    </xf>
    <xf numFmtId="0" fontId="37" fillId="5" borderId="91" xfId="7" applyFont="1" applyFill="1" applyBorder="1" applyAlignment="1">
      <alignment horizontal="left" vertical="center"/>
    </xf>
    <xf numFmtId="0" fontId="37" fillId="5" borderId="88" xfId="7" applyFont="1" applyFill="1" applyBorder="1" applyAlignment="1">
      <alignment horizontal="left" vertical="center"/>
    </xf>
    <xf numFmtId="164" fontId="19" fillId="0" borderId="4" xfId="1" applyNumberFormat="1" applyFont="1" applyFill="1" applyBorder="1" applyAlignment="1" applyProtection="1">
      <alignment horizontal="center" vertical="center"/>
      <protection locked="0"/>
    </xf>
    <xf numFmtId="1" fontId="0" fillId="0" borderId="4" xfId="0" applyNumberFormat="1" applyBorder="1" applyAlignment="1">
      <alignment horizontal="center" vertical="center"/>
    </xf>
    <xf numFmtId="10" fontId="19" fillId="6" borderId="10" xfId="3" applyNumberFormat="1" applyFont="1" applyFill="1" applyBorder="1" applyAlignment="1" applyProtection="1">
      <alignment horizontal="center" vertical="center"/>
      <protection locked="0"/>
    </xf>
    <xf numFmtId="10" fontId="19" fillId="6" borderId="23" xfId="3" applyNumberFormat="1" applyFont="1" applyFill="1" applyBorder="1" applyAlignment="1" applyProtection="1">
      <alignment horizontal="center" vertical="center"/>
      <protection locked="0"/>
    </xf>
    <xf numFmtId="43" fontId="19" fillId="0" borderId="4" xfId="1" applyFont="1" applyFill="1" applyBorder="1" applyAlignment="1" applyProtection="1">
      <alignment horizontal="center" vertical="center" wrapText="1"/>
      <protection locked="0"/>
    </xf>
    <xf numFmtId="43" fontId="19" fillId="6" borderId="4" xfId="1" applyFont="1" applyFill="1" applyBorder="1" applyAlignment="1" applyProtection="1">
      <alignment horizontal="center" vertical="center" wrapText="1"/>
      <protection locked="0"/>
    </xf>
    <xf numFmtId="164" fontId="19" fillId="0" borderId="49" xfId="8" applyNumberFormat="1" applyFont="1" applyFill="1" applyBorder="1" applyAlignment="1" applyProtection="1">
      <alignment vertical="center"/>
    </xf>
    <xf numFmtId="164" fontId="19" fillId="0" borderId="15" xfId="8" applyNumberFormat="1" applyFont="1" applyFill="1" applyBorder="1" applyAlignment="1" applyProtection="1">
      <alignment vertical="center"/>
    </xf>
    <xf numFmtId="44" fontId="16" fillId="0" borderId="15" xfId="9" applyFont="1" applyFill="1" applyBorder="1" applyAlignment="1" applyProtection="1">
      <alignment horizontal="center" vertical="center"/>
    </xf>
    <xf numFmtId="0" fontId="38" fillId="9" borderId="16" xfId="7" applyFont="1" applyFill="1" applyBorder="1" applyAlignment="1">
      <alignment horizontal="left" vertical="center" wrapText="1"/>
    </xf>
    <xf numFmtId="164" fontId="19" fillId="0" borderId="94" xfId="8" applyNumberFormat="1" applyFont="1" applyFill="1" applyBorder="1" applyAlignment="1" applyProtection="1">
      <alignment vertical="center"/>
    </xf>
    <xf numFmtId="0" fontId="57" fillId="9" borderId="73" xfId="7" applyFont="1" applyFill="1" applyBorder="1" applyAlignment="1">
      <alignment horizontal="left" vertical="center" wrapText="1"/>
    </xf>
    <xf numFmtId="0" fontId="57" fillId="9" borderId="22" xfId="7" applyFont="1" applyFill="1" applyBorder="1" applyAlignment="1">
      <alignment horizontal="left" vertical="center" wrapText="1"/>
    </xf>
    <xf numFmtId="0" fontId="8" fillId="0" borderId="4" xfId="0" applyFont="1" applyBorder="1" applyAlignment="1">
      <alignment horizontal="left" vertical="center" wrapText="1"/>
    </xf>
    <xf numFmtId="0" fontId="37" fillId="9" borderId="95" xfId="7" applyFont="1" applyFill="1" applyBorder="1" applyAlignment="1">
      <alignment horizontal="center" vertical="center"/>
    </xf>
    <xf numFmtId="44" fontId="16" fillId="0" borderId="96" xfId="9" applyFont="1" applyFill="1" applyBorder="1" applyAlignment="1" applyProtection="1">
      <alignment horizontal="center" vertical="center"/>
    </xf>
    <xf numFmtId="44" fontId="16" fillId="0" borderId="97" xfId="9" applyFont="1" applyFill="1" applyBorder="1" applyAlignment="1" applyProtection="1">
      <alignment horizontal="center" vertical="center"/>
    </xf>
    <xf numFmtId="44" fontId="16" fillId="0" borderId="98" xfId="9" applyFont="1" applyFill="1" applyBorder="1" applyAlignment="1" applyProtection="1">
      <alignment horizontal="center" vertical="center"/>
    </xf>
    <xf numFmtId="44" fontId="16" fillId="5" borderId="90" xfId="9" applyFont="1" applyFill="1" applyBorder="1" applyAlignment="1" applyProtection="1">
      <alignment horizontal="center" vertical="center"/>
    </xf>
    <xf numFmtId="44" fontId="16" fillId="5" borderId="93" xfId="9" applyFont="1" applyFill="1" applyBorder="1" applyAlignment="1" applyProtection="1">
      <alignment horizontal="center" vertical="center"/>
    </xf>
    <xf numFmtId="44" fontId="16" fillId="0" borderId="99" xfId="9" applyFont="1" applyFill="1" applyBorder="1" applyAlignment="1" applyProtection="1">
      <alignment horizontal="center" vertical="center"/>
    </xf>
    <xf numFmtId="1" fontId="19" fillId="11" borderId="11" xfId="7" applyNumberFormat="1" applyFont="1" applyFill="1" applyBorder="1" applyAlignment="1">
      <alignment horizontal="center" vertical="center"/>
    </xf>
    <xf numFmtId="0" fontId="19" fillId="11" borderId="27" xfId="7" applyFont="1" applyFill="1" applyBorder="1" applyAlignment="1">
      <alignment horizontal="center" vertical="center"/>
    </xf>
    <xf numFmtId="0" fontId="19" fillId="11" borderId="9" xfId="7" applyFont="1" applyFill="1" applyBorder="1" applyAlignment="1">
      <alignment horizontal="center" vertical="center"/>
    </xf>
    <xf numFmtId="1" fontId="19" fillId="11" borderId="32" xfId="7" applyNumberFormat="1" applyFont="1" applyFill="1" applyBorder="1" applyAlignment="1">
      <alignment horizontal="center" vertical="center"/>
    </xf>
    <xf numFmtId="1" fontId="19" fillId="11" borderId="27" xfId="7" applyNumberFormat="1" applyFont="1" applyFill="1" applyBorder="1" applyAlignment="1">
      <alignment horizontal="center" vertical="center"/>
    </xf>
    <xf numFmtId="0" fontId="19" fillId="11" borderId="4" xfId="7" applyFont="1" applyFill="1" applyBorder="1" applyAlignment="1">
      <alignment horizontal="center" vertical="center"/>
    </xf>
    <xf numFmtId="0" fontId="19" fillId="11" borderId="20" xfId="3" applyNumberFormat="1" applyFont="1" applyFill="1" applyBorder="1" applyAlignment="1">
      <alignment horizontal="center" vertical="center"/>
    </xf>
    <xf numFmtId="0" fontId="19" fillId="11" borderId="4" xfId="3" applyNumberFormat="1" applyFont="1" applyFill="1" applyBorder="1" applyAlignment="1">
      <alignment horizontal="center" vertical="center"/>
    </xf>
    <xf numFmtId="0" fontId="19" fillId="11" borderId="8" xfId="3" applyNumberFormat="1" applyFont="1" applyFill="1" applyBorder="1" applyAlignment="1">
      <alignment horizontal="center" vertical="center"/>
    </xf>
    <xf numFmtId="0" fontId="19" fillId="11" borderId="15" xfId="7" applyFont="1" applyFill="1" applyBorder="1" applyAlignment="1">
      <alignment horizontal="center" vertical="center"/>
    </xf>
    <xf numFmtId="0" fontId="19" fillId="11" borderId="11" xfId="7" applyFont="1" applyFill="1" applyBorder="1" applyAlignment="1">
      <alignment horizontal="center" vertical="center"/>
    </xf>
    <xf numFmtId="0" fontId="38" fillId="9" borderId="17" xfId="7" applyFont="1" applyFill="1" applyBorder="1" applyAlignment="1">
      <alignment horizontal="center" vertical="center" wrapText="1"/>
    </xf>
    <xf numFmtId="0" fontId="37" fillId="5" borderId="17" xfId="7" applyFont="1" applyFill="1" applyBorder="1" applyAlignment="1">
      <alignment horizontal="center" vertical="center" wrapText="1"/>
    </xf>
    <xf numFmtId="0" fontId="37" fillId="5" borderId="30" xfId="7" applyFont="1" applyFill="1" applyBorder="1" applyAlignment="1">
      <alignment horizontal="left" vertical="center" wrapText="1"/>
    </xf>
    <xf numFmtId="164" fontId="19" fillId="5" borderId="30" xfId="8" applyNumberFormat="1" applyFont="1" applyFill="1" applyBorder="1" applyAlignment="1" applyProtection="1">
      <alignment vertical="center"/>
    </xf>
    <xf numFmtId="0" fontId="19" fillId="5" borderId="30" xfId="3" applyNumberFormat="1" applyFont="1" applyFill="1" applyBorder="1" applyAlignment="1">
      <alignment horizontal="center" vertical="center"/>
    </xf>
    <xf numFmtId="44" fontId="16" fillId="5" borderId="30" xfId="9" applyFont="1" applyFill="1" applyBorder="1" applyAlignment="1" applyProtection="1">
      <alignment horizontal="center" vertical="center"/>
    </xf>
    <xf numFmtId="0" fontId="57" fillId="9" borderId="65" xfId="7" applyFont="1" applyFill="1" applyBorder="1" applyAlignment="1">
      <alignment horizontal="left" vertical="center" wrapText="1"/>
    </xf>
    <xf numFmtId="0" fontId="10" fillId="5" borderId="1" xfId="5" applyFont="1" applyFill="1" applyBorder="1" applyAlignment="1">
      <alignment horizontal="left" vertical="center" wrapText="1"/>
    </xf>
    <xf numFmtId="0" fontId="10" fillId="5" borderId="3" xfId="5" applyFont="1" applyFill="1" applyBorder="1" applyAlignment="1">
      <alignment horizontal="left" vertical="center" wrapText="1"/>
    </xf>
    <xf numFmtId="0" fontId="14" fillId="3" borderId="1" xfId="5" applyFont="1" applyFill="1" applyBorder="1" applyAlignment="1">
      <alignment horizontal="center" vertical="center" wrapText="1"/>
    </xf>
    <xf numFmtId="0" fontId="14" fillId="3" borderId="3" xfId="5"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3" fillId="2" borderId="51" xfId="4"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19" fillId="2" borderId="1" xfId="4" applyFont="1" applyFill="1" applyBorder="1" applyAlignment="1">
      <alignment horizontal="left" vertical="center" wrapText="1"/>
    </xf>
    <xf numFmtId="0" fontId="19" fillId="2" borderId="2" xfId="4" applyFont="1" applyFill="1" applyBorder="1" applyAlignment="1">
      <alignment horizontal="left" vertical="center" wrapText="1"/>
    </xf>
    <xf numFmtId="0" fontId="19" fillId="2" borderId="3" xfId="4" applyFont="1" applyFill="1" applyBorder="1" applyAlignment="1">
      <alignment horizontal="left" vertical="center" wrapText="1"/>
    </xf>
    <xf numFmtId="0" fontId="3" fillId="2" borderId="52" xfId="4" applyFont="1" applyFill="1" applyBorder="1" applyAlignment="1">
      <alignment horizontal="center" vertical="center" wrapText="1"/>
    </xf>
    <xf numFmtId="0" fontId="3" fillId="2" borderId="53" xfId="4" applyFont="1" applyFill="1" applyBorder="1" applyAlignment="1">
      <alignment horizontal="center" vertical="center" wrapText="1"/>
    </xf>
    <xf numFmtId="0" fontId="3" fillId="2" borderId="54" xfId="4" applyFont="1" applyFill="1" applyBorder="1" applyAlignment="1">
      <alignment horizontal="center" vertical="center" wrapText="1"/>
    </xf>
    <xf numFmtId="0" fontId="3" fillId="2" borderId="52" xfId="4" applyFont="1" applyFill="1" applyBorder="1" applyAlignment="1">
      <alignment horizontal="left" vertical="center" wrapText="1"/>
    </xf>
    <xf numFmtId="0" fontId="3" fillId="2" borderId="53" xfId="4" applyFont="1" applyFill="1" applyBorder="1" applyAlignment="1">
      <alignment horizontal="left" vertical="center" wrapText="1"/>
    </xf>
    <xf numFmtId="0" fontId="3" fillId="2" borderId="54" xfId="4" applyFont="1" applyFill="1" applyBorder="1" applyAlignment="1">
      <alignment horizontal="left" vertical="center" wrapText="1"/>
    </xf>
    <xf numFmtId="0" fontId="19" fillId="2" borderId="52" xfId="4" applyFont="1" applyFill="1" applyBorder="1" applyAlignment="1">
      <alignment horizontal="left" vertical="center" wrapText="1"/>
    </xf>
    <xf numFmtId="0" fontId="19" fillId="2" borderId="53" xfId="4" applyFont="1" applyFill="1" applyBorder="1" applyAlignment="1">
      <alignment horizontal="left" vertical="center" wrapText="1"/>
    </xf>
    <xf numFmtId="0" fontId="19" fillId="2" borderId="54" xfId="4" applyFont="1" applyFill="1" applyBorder="1" applyAlignment="1">
      <alignment horizontal="left" vertical="center" wrapText="1"/>
    </xf>
    <xf numFmtId="0" fontId="26" fillId="7" borderId="14" xfId="4" applyFont="1" applyFill="1" applyBorder="1" applyAlignment="1">
      <alignment horizontal="center" vertical="center"/>
    </xf>
    <xf numFmtId="0" fontId="19" fillId="0" borderId="1" xfId="4"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46" fillId="0" borderId="56" xfId="0" applyFont="1" applyBorder="1" applyAlignment="1">
      <alignment vertical="center" textRotation="90" wrapText="1"/>
    </xf>
    <xf numFmtId="0" fontId="47" fillId="0" borderId="56" xfId="0" applyFont="1" applyBorder="1" applyAlignment="1">
      <alignment vertical="center" textRotation="90" wrapText="1"/>
    </xf>
    <xf numFmtId="0" fontId="19" fillId="0" borderId="2" xfId="4" applyFont="1" applyBorder="1" applyAlignment="1">
      <alignment horizontal="left" vertical="center" wrapText="1"/>
    </xf>
    <xf numFmtId="0" fontId="19" fillId="0" borderId="3" xfId="4" applyFont="1" applyBorder="1" applyAlignment="1">
      <alignment horizontal="left" vertical="center" wrapText="1"/>
    </xf>
    <xf numFmtId="0" fontId="26" fillId="2" borderId="52" xfId="4" applyFont="1" applyFill="1" applyBorder="1" applyAlignment="1">
      <alignment horizontal="left" vertical="center" wrapText="1"/>
    </xf>
    <xf numFmtId="0" fontId="26" fillId="2" borderId="53" xfId="4" applyFont="1" applyFill="1" applyBorder="1" applyAlignment="1">
      <alignment horizontal="left" vertical="center" wrapText="1"/>
    </xf>
    <xf numFmtId="0" fontId="26" fillId="2" borderId="54" xfId="4" applyFont="1" applyFill="1" applyBorder="1" applyAlignment="1">
      <alignment horizontal="left" vertical="center" wrapText="1"/>
    </xf>
    <xf numFmtId="0" fontId="48" fillId="0" borderId="14" xfId="0" applyFont="1" applyBorder="1" applyAlignment="1">
      <alignment horizont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17" fillId="2" borderId="52" xfId="4" applyFont="1" applyFill="1" applyBorder="1" applyAlignment="1">
      <alignment horizontal="left" vertical="center"/>
    </xf>
    <xf numFmtId="0" fontId="17" fillId="2" borderId="53" xfId="4" applyFont="1" applyFill="1" applyBorder="1" applyAlignment="1">
      <alignment horizontal="left" vertical="center"/>
    </xf>
    <xf numFmtId="0" fontId="17" fillId="2" borderId="54" xfId="4" applyFont="1" applyFill="1" applyBorder="1" applyAlignment="1">
      <alignment horizontal="left" vertical="center"/>
    </xf>
    <xf numFmtId="0" fontId="57" fillId="2" borderId="51" xfId="4" applyFont="1" applyFill="1" applyBorder="1" applyAlignment="1">
      <alignment horizontal="left" vertical="center" wrapText="1"/>
    </xf>
    <xf numFmtId="0" fontId="19" fillId="0" borderId="52" xfId="4" applyFont="1" applyBorder="1" applyAlignment="1">
      <alignment horizontal="left" vertical="center" wrapText="1"/>
    </xf>
    <xf numFmtId="0" fontId="52" fillId="0" borderId="53" xfId="0" applyFont="1" applyBorder="1" applyAlignment="1">
      <alignment horizontal="left" vertical="center" wrapText="1"/>
    </xf>
    <xf numFmtId="0" fontId="52" fillId="0" borderId="54" xfId="0" applyFont="1" applyBorder="1" applyAlignment="1">
      <alignment horizontal="left" vertical="center" wrapText="1"/>
    </xf>
    <xf numFmtId="0" fontId="57" fillId="2" borderId="52" xfId="4" applyFont="1" applyFill="1" applyBorder="1" applyAlignment="1">
      <alignment horizontal="left" vertical="center" wrapText="1"/>
    </xf>
    <xf numFmtId="0" fontId="57" fillId="2" borderId="53" xfId="4" applyFont="1" applyFill="1" applyBorder="1" applyAlignment="1">
      <alignment horizontal="left" vertical="center" wrapText="1"/>
    </xf>
    <xf numFmtId="0" fontId="57" fillId="2" borderId="54" xfId="4" applyFont="1" applyFill="1" applyBorder="1" applyAlignment="1">
      <alignment horizontal="left" vertical="center" wrapText="1"/>
    </xf>
    <xf numFmtId="0" fontId="16" fillId="0" borderId="1" xfId="4" applyFont="1" applyBorder="1" applyAlignment="1">
      <alignment horizontal="left" vertical="center" wrapText="1"/>
    </xf>
    <xf numFmtId="0" fontId="37" fillId="9" borderId="18" xfId="7" applyFont="1" applyFill="1" applyBorder="1" applyAlignment="1">
      <alignment horizontal="left" vertical="center" wrapText="1"/>
    </xf>
    <xf numFmtId="0" fontId="37" fillId="9" borderId="21" xfId="7" applyFont="1" applyFill="1" applyBorder="1" applyAlignment="1">
      <alignment horizontal="left" vertical="center" wrapText="1"/>
    </xf>
    <xf numFmtId="0" fontId="1" fillId="0" borderId="25" xfId="0" applyFont="1" applyBorder="1" applyAlignment="1">
      <alignment horizontal="left" vertical="center" wrapText="1"/>
    </xf>
    <xf numFmtId="0" fontId="19" fillId="2" borderId="4" xfId="4" applyFont="1" applyFill="1" applyBorder="1" applyAlignment="1">
      <alignment horizontal="left" vertical="center" wrapText="1"/>
    </xf>
    <xf numFmtId="0" fontId="52" fillId="0" borderId="4" xfId="0" applyFont="1" applyBorder="1" applyAlignment="1">
      <alignment vertical="center"/>
    </xf>
    <xf numFmtId="0" fontId="38" fillId="9" borderId="18" xfId="7" applyFont="1" applyFill="1" applyBorder="1" applyAlignment="1">
      <alignment horizontal="left" vertical="center" wrapText="1"/>
    </xf>
    <xf numFmtId="0" fontId="38" fillId="9" borderId="21" xfId="7" applyFont="1" applyFill="1" applyBorder="1" applyAlignment="1">
      <alignment horizontal="left" vertical="center" wrapText="1"/>
    </xf>
    <xf numFmtId="0" fontId="38" fillId="9" borderId="25" xfId="7" applyFont="1" applyFill="1" applyBorder="1" applyAlignment="1">
      <alignment horizontal="left" vertical="center" wrapText="1"/>
    </xf>
    <xf numFmtId="0" fontId="38" fillId="9" borderId="18" xfId="7" applyFont="1" applyFill="1" applyBorder="1" applyAlignment="1">
      <alignment horizontal="center" vertical="center" wrapText="1"/>
    </xf>
    <xf numFmtId="0" fontId="38" fillId="9" borderId="21" xfId="7" applyFont="1" applyFill="1" applyBorder="1" applyAlignment="1">
      <alignment horizontal="center" vertical="center" wrapText="1"/>
    </xf>
    <xf numFmtId="0" fontId="38" fillId="9" borderId="25" xfId="7" applyFont="1" applyFill="1" applyBorder="1" applyAlignment="1">
      <alignment horizontal="center" vertical="center" wrapText="1"/>
    </xf>
    <xf numFmtId="0" fontId="1" fillId="0" borderId="21" xfId="0" applyFont="1" applyBorder="1" applyAlignment="1">
      <alignment horizontal="left" vertical="center" wrapText="1"/>
    </xf>
    <xf numFmtId="0" fontId="38" fillId="9" borderId="34" xfId="7" applyFont="1" applyFill="1" applyBorder="1" applyAlignment="1">
      <alignment horizontal="center" vertical="center" wrapText="1"/>
    </xf>
    <xf numFmtId="0" fontId="38" fillId="9" borderId="58" xfId="7" applyFont="1" applyFill="1" applyBorder="1" applyAlignment="1">
      <alignment horizontal="center" vertical="center" wrapText="1"/>
    </xf>
    <xf numFmtId="0" fontId="38" fillId="9" borderId="18" xfId="7" applyFont="1" applyFill="1" applyBorder="1" applyAlignment="1">
      <alignment vertical="center" wrapText="1"/>
    </xf>
    <xf numFmtId="0" fontId="38" fillId="9" borderId="21" xfId="7" applyFont="1" applyFill="1" applyBorder="1" applyAlignment="1">
      <alignment vertical="center" wrapText="1"/>
    </xf>
    <xf numFmtId="0" fontId="38" fillId="9" borderId="25" xfId="7" applyFont="1" applyFill="1" applyBorder="1" applyAlignment="1">
      <alignment vertical="center" wrapText="1"/>
    </xf>
    <xf numFmtId="9" fontId="26" fillId="14" borderId="16" xfId="3" applyFont="1" applyFill="1" applyBorder="1" applyAlignment="1">
      <alignment horizontal="center" vertical="center" wrapText="1"/>
    </xf>
    <xf numFmtId="9" fontId="26" fillId="14" borderId="16" xfId="3" applyFont="1" applyFill="1" applyBorder="1" applyAlignment="1">
      <alignment horizontal="center" vertical="center"/>
    </xf>
  </cellXfs>
  <cellStyles count="11">
    <cellStyle name="Excel Built-in Normal" xfId="7" xr:uid="{F418DC66-D049-3A46-9595-1101B4C381CA}"/>
    <cellStyle name="Milliers" xfId="1" builtinId="3"/>
    <cellStyle name="Milliers 2" xfId="8" xr:uid="{E82BE31E-4CC7-5346-86C2-002464E352DD}"/>
    <cellStyle name="Monétaire" xfId="2" builtinId="4"/>
    <cellStyle name="Monétaire 3" xfId="9" xr:uid="{D59DCD7B-8797-F14D-AC67-14AE2DC02A65}"/>
    <cellStyle name="Normal" xfId="0" builtinId="0"/>
    <cellStyle name="Normal 2" xfId="5" xr:uid="{9D4BC22B-D7CE-D144-84F5-88C463B6D634}"/>
    <cellStyle name="Normal 3" xfId="4" xr:uid="{0AE65FA4-6C88-3849-8123-3FF95984720A}"/>
    <cellStyle name="Normal 3 2" xfId="10" xr:uid="{AE04825A-C51A-FE4D-BB2C-A9F0BA369FB6}"/>
    <cellStyle name="Normal 5" xfId="6" xr:uid="{8E252122-3EDF-9646-BED3-F4E2E14F9F45}"/>
    <cellStyle name="Pourcentage" xfId="3"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ill>
        <patternFill>
          <bgColor rgb="FFFF0000"/>
        </patternFill>
      </fill>
    </dxf>
  </dxfs>
  <tableStyles count="0" defaultTableStyle="TableStyleMedium2" defaultPivotStyle="PivotStyleLight16"/>
  <colors>
    <mruColors>
      <color rgb="FFFFFFCC"/>
      <color rgb="FFD0D0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leasinteff/Library/CloudStorage/GoogleDrive-lea.sinteff@pyxis-support.com/.file-revisions-by-id/27377/51_AF-MP24-35-LDA_v1.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YXIS-SUPPORT" refreshedDate="45621.036257175925" createdVersion="8" refreshedVersion="8" minRefreshableVersion="3" recordCount="76" xr:uid="{5FC1DFE8-C18A-9741-8EAA-BBBB80E3DA48}">
  <cacheSource type="worksheet">
    <worksheetSource ref="B8:I85" sheet="Profil_TJM" r:id="rId2"/>
  </cacheSource>
  <cacheFields count="8">
    <cacheField name="Catégorie d'interventions" numFmtId="0">
      <sharedItems containsBlank="1" count="6">
        <s v="Management de projet"/>
        <m/>
        <s v="Cycle de vie des applications"/>
        <s v="Support &amp; Assistance"/>
        <s v="Mise à disposition et MCO des infrastructures "/>
        <s v="Données"/>
      </sharedItems>
    </cacheField>
    <cacheField name="Profil d'intervenant" numFmtId="0">
      <sharedItems count="27">
        <s v="Directeur de projet"/>
        <s v="Chef de projet"/>
        <s v="Directeur technique"/>
        <s v="Responsable Qualité"/>
        <s v="Coach agile"/>
        <s v="Product Owner"/>
        <s v="Chargé de pilotage SI (PMO)"/>
        <s v="Responsable Sécurité des Systèmes d'Information (RSSI)"/>
        <s v="Concepteur fonctionnel (business analyst)"/>
        <s v="Responsable Conception technique"/>
        <s v="Responsable Domaine technique - Tech Lead"/>
        <s v="Analyste - Développeur"/>
        <s v="UX/UI Designer"/>
        <s v="Paramétreur de progiciels"/>
        <s v="Expert technique spécialisé"/>
        <s v="Expert éditeur"/>
        <s v="Responsable Intégration applicative &amp; technique / « release manager »"/>
        <s v="Ingénieur test &amp; qualification "/>
        <s v="Intégrateur d’application "/>
        <s v="Analyste – Développeur géomatique"/>
        <s v="Analyste fonctionnel"/>
        <s v="Responsable d’exploitation"/>
        <s v="Ingénieur suivi de production "/>
        <s v="Architecte technique"/>
        <s v="Expert de la donnée / Data Scientiste"/>
        <s v="Analyste de la donnée / Data Analyst"/>
        <s v="Architecte de la donnée / Data Engineer"/>
      </sharedItems>
    </cacheField>
    <cacheField name="Nomenclature Cigref des profils métiers du SI" numFmtId="0">
      <sharedItems containsBlank="1"/>
    </cacheField>
    <cacheField name="Niveau de séniorité" numFmtId="0">
      <sharedItems/>
    </cacheField>
    <cacheField name="Obligatoire" numFmtId="0">
      <sharedItems containsBlank="1"/>
    </cacheField>
    <cacheField name="COLONNE A MASQUER A LA FIN" numFmtId="0">
      <sharedItems/>
    </cacheField>
    <cacheField name="IDF" numFmtId="164">
      <sharedItems containsString="0" containsBlank="1" containsNumber="1" containsInteger="1" minValue="1" maxValue="1"/>
    </cacheField>
    <cacheField name="HORS IDF" numFmtId="164">
      <sharedItems containsString="0" containsBlank="1"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6">
  <r>
    <x v="0"/>
    <x v="0"/>
    <s v="Directeur de projets - p57"/>
    <s v="Confirmé"/>
    <s v="X"/>
    <s v="[Directeur de projet].[Confirmé]"/>
    <n v="1"/>
    <n v="1"/>
  </r>
  <r>
    <x v="1"/>
    <x v="0"/>
    <s v="Directeur de projets - p57"/>
    <s v="Sénior"/>
    <s v="X"/>
    <s v="[Directeur de projet].[Sénior]"/>
    <m/>
    <m/>
  </r>
  <r>
    <x v="1"/>
    <x v="1"/>
    <s v="Chef de projet MOE - p68"/>
    <s v="Junior"/>
    <s v="X"/>
    <s v="[Chef de projet].[Junior]"/>
    <m/>
    <m/>
  </r>
  <r>
    <x v="1"/>
    <x v="1"/>
    <s v="Chef de projet MOE - p68"/>
    <s v="Confirmé"/>
    <m/>
    <s v="[Chef de projet].[Confirmé]"/>
    <m/>
    <m/>
  </r>
  <r>
    <x v="1"/>
    <x v="1"/>
    <s v="Chef de projet MOE - p68"/>
    <s v="Sénior"/>
    <m/>
    <s v="[Chef de projet].[Sénior]"/>
    <m/>
    <m/>
  </r>
  <r>
    <x v="1"/>
    <x v="2"/>
    <s v="Directeur de projets - p57"/>
    <s v="Confirmé"/>
    <s v="X"/>
    <s v="[Directeur technique].[Confirmé]"/>
    <m/>
    <m/>
  </r>
  <r>
    <x v="1"/>
    <x v="2"/>
    <s v="Directeur de projets - p57"/>
    <s v="Sénior"/>
    <m/>
    <s v="[Directeur technique].[Sénior]"/>
    <m/>
    <m/>
  </r>
  <r>
    <x v="1"/>
    <x v="3"/>
    <s v="Expert méthodes et outils / qualité - p170"/>
    <s v="Confirmé"/>
    <m/>
    <s v="[Responsable Qualité].[Confirmé]"/>
    <m/>
    <m/>
  </r>
  <r>
    <x v="1"/>
    <x v="3"/>
    <s v="Expert méthodes et outils / qualité - p170"/>
    <s v="Sénior"/>
    <m/>
    <s v="[Responsable Qualité].[Sénior]"/>
    <m/>
    <m/>
  </r>
  <r>
    <x v="1"/>
    <x v="4"/>
    <s v="Coach agile - p74"/>
    <s v="Confirmé"/>
    <m/>
    <s v="[Coach agile].[Confirmé]"/>
    <m/>
    <m/>
  </r>
  <r>
    <x v="1"/>
    <x v="4"/>
    <s v="Coach agile - p74"/>
    <s v="Sénior"/>
    <m/>
    <s v="[Coach agile].[Sénior]"/>
    <m/>
    <m/>
  </r>
  <r>
    <x v="1"/>
    <x v="5"/>
    <s v="Product Owner - p83"/>
    <s v="Junior"/>
    <m/>
    <s v="[Product Owner].[Junior]"/>
    <m/>
    <m/>
  </r>
  <r>
    <x v="1"/>
    <x v="5"/>
    <s v="Product Owner - p83"/>
    <s v="Confirmé"/>
    <m/>
    <s v="[Product Owner].[Confirmé]"/>
    <m/>
    <m/>
  </r>
  <r>
    <x v="1"/>
    <x v="5"/>
    <s v="Product Owner - p83"/>
    <s v="Sénior"/>
    <m/>
    <s v="[Product Owner].[Sénior]"/>
    <m/>
    <m/>
  </r>
  <r>
    <x v="1"/>
    <x v="6"/>
    <s v="Chargé de pilotage SI (PMO) - p88"/>
    <s v="Junior"/>
    <s v="X"/>
    <s v="[Chargé de pilotage SI (PMO)].[Junior]"/>
    <m/>
    <m/>
  </r>
  <r>
    <x v="1"/>
    <x v="6"/>
    <s v="Chargé de pilotage SI (PMO) - p88"/>
    <s v="Confirmé"/>
    <m/>
    <s v="[Chargé de pilotage SI (PMO)].[Confirmé]"/>
    <m/>
    <m/>
  </r>
  <r>
    <x v="1"/>
    <x v="6"/>
    <s v="Chargé de pilotage SI (PMO) - p88"/>
    <s v="Sénior"/>
    <m/>
    <s v="[Chargé de pilotage SI (PMO)].[Sénior]"/>
    <m/>
    <m/>
  </r>
  <r>
    <x v="1"/>
    <x v="7"/>
    <s v="Responsable Sécurité des Systèmes d'Information (RSSI) - p186"/>
    <s v="Confirmé"/>
    <s v="X"/>
    <s v="[Responsable Sécurité des Systèmes d'Information (RSSI)].[Confirmé]"/>
    <m/>
    <m/>
  </r>
  <r>
    <x v="1"/>
    <x v="7"/>
    <s v="Responsable Sécurité des Systèmes d'Information (RSSI) - p186"/>
    <s v="Sénior"/>
    <m/>
    <s v="[Responsable Sécurité des Systèmes d'Information (RSSI)].[Sénior]"/>
    <m/>
    <m/>
  </r>
  <r>
    <x v="2"/>
    <x v="8"/>
    <s v="Concepteur / développeur - p99"/>
    <s v="Junior"/>
    <s v="X"/>
    <s v="[Concepteur fonctionnel (business analyst)].[Junior]"/>
    <m/>
    <m/>
  </r>
  <r>
    <x v="1"/>
    <x v="8"/>
    <s v="Concepteur / développeur - p99"/>
    <s v="Confirmé"/>
    <m/>
    <s v="[Concepteur fonctionnel (business analyst)].[Confirmé]"/>
    <m/>
    <m/>
  </r>
  <r>
    <x v="1"/>
    <x v="8"/>
    <s v="Concepteur / développeur - p99"/>
    <s v="Sénior"/>
    <m/>
    <s v="[Concepteur fonctionnel (business analyst)].[Sénior]"/>
    <m/>
    <m/>
  </r>
  <r>
    <x v="1"/>
    <x v="8"/>
    <s v="Concepteur / développeur - p99"/>
    <s v="Expert"/>
    <m/>
    <s v="[Concepteur fonctionnel (business analyst)].[Expert]"/>
    <m/>
    <m/>
  </r>
  <r>
    <x v="1"/>
    <x v="9"/>
    <s v="Responsable d'études - p213"/>
    <s v="Confirmé"/>
    <m/>
    <s v="[Responsable Conception technique].[Confirmé]"/>
    <m/>
    <m/>
  </r>
  <r>
    <x v="1"/>
    <x v="9"/>
    <s v="Responsable d'études - p213"/>
    <s v="Sénior"/>
    <m/>
    <s v="[Responsable Conception technique].[Sénior]"/>
    <m/>
    <m/>
  </r>
  <r>
    <x v="1"/>
    <x v="10"/>
    <m/>
    <s v="Confirmé"/>
    <s v="X"/>
    <s v="[Responsable Domaine technique - Tech Lead].[Confirmé]"/>
    <m/>
    <m/>
  </r>
  <r>
    <x v="1"/>
    <x v="10"/>
    <m/>
    <s v="Sénior"/>
    <m/>
    <s v="[Responsable Domaine technique - Tech Lead].[Sénior]"/>
    <m/>
    <m/>
  </r>
  <r>
    <x v="1"/>
    <x v="11"/>
    <s v="Concepteur / développeur - p99"/>
    <s v="Junior"/>
    <s v="X"/>
    <s v="[Analyste - Développeur].[Junior]"/>
    <m/>
    <m/>
  </r>
  <r>
    <x v="1"/>
    <x v="11"/>
    <s v="Concepteur / développeur - p99"/>
    <s v="Confirmé"/>
    <m/>
    <s v="[Analyste - Développeur].[Confirmé]"/>
    <m/>
    <m/>
  </r>
  <r>
    <x v="1"/>
    <x v="11"/>
    <s v="Concepteur / développeur - p99"/>
    <s v="Sénior"/>
    <m/>
    <s v="[Analyste - Développeur].[Sénior]"/>
    <m/>
    <m/>
  </r>
  <r>
    <x v="1"/>
    <x v="11"/>
    <s v="Concepteur / développeur - p99"/>
    <s v="Expert"/>
    <m/>
    <s v="[Analyste - Développeur].[Expert]"/>
    <m/>
    <m/>
  </r>
  <r>
    <x v="1"/>
    <x v="12"/>
    <s v="Concepteur / développeur - p99"/>
    <s v="Junior"/>
    <m/>
    <s v="[UX/UI Designer].[Junior]"/>
    <m/>
    <m/>
  </r>
  <r>
    <x v="1"/>
    <x v="12"/>
    <s v="Concepteur / développeur - p99"/>
    <s v="Confirmé"/>
    <m/>
    <s v="[UX/UI Designer].[Confirmé]"/>
    <m/>
    <m/>
  </r>
  <r>
    <x v="1"/>
    <x v="12"/>
    <s v="Concepteur / développeur - p99"/>
    <s v="Sénior"/>
    <m/>
    <s v="[UX/UI Designer].[Sénior]"/>
    <m/>
    <m/>
  </r>
  <r>
    <x v="1"/>
    <x v="12"/>
    <s v="Concepteur / développeur - p99"/>
    <s v="Expert"/>
    <m/>
    <s v="[UX/UI Designer].[Expert]"/>
    <m/>
    <m/>
  </r>
  <r>
    <x v="1"/>
    <x v="13"/>
    <s v="Paramétreur de progiciels - p113"/>
    <s v="Junior"/>
    <s v="X"/>
    <s v="[Paramétreur de progiciels].[Junior]"/>
    <m/>
    <m/>
  </r>
  <r>
    <x v="1"/>
    <x v="13"/>
    <s v="Paramétreur de progiciels - p113"/>
    <s v="Confirmé"/>
    <m/>
    <s v="[Paramétreur de progiciels].[Confirmé]"/>
    <m/>
    <m/>
  </r>
  <r>
    <x v="1"/>
    <x v="13"/>
    <s v="Paramétreur de progiciels - p113"/>
    <s v="Sénior"/>
    <m/>
    <s v="[Paramétreur de progiciels].[Sénior]"/>
    <m/>
    <m/>
  </r>
  <r>
    <x v="1"/>
    <x v="13"/>
    <s v="Paramétreur de progiciels - p113"/>
    <s v="Expert"/>
    <m/>
    <s v="[Paramétreur de progiciels].[Expert]"/>
    <m/>
    <m/>
  </r>
  <r>
    <x v="1"/>
    <x v="14"/>
    <s v="Expert systèmes d’exploitation / réseaux-télécoms - p151 _ Expert méthode et outils / qualité - p170 _ Expert en cybersécurité - p175"/>
    <s v="Expert"/>
    <m/>
    <s v="[Expert technique spécialisé].[Expert]"/>
    <m/>
    <m/>
  </r>
  <r>
    <x v="1"/>
    <x v="15"/>
    <m/>
    <s v="Expert"/>
    <m/>
    <s v="[Expert éditeur].[Expert]"/>
    <m/>
    <m/>
  </r>
  <r>
    <x v="1"/>
    <x v="16"/>
    <s v="Intégrateur d’application - p143 _ Intégrateur d’application - p119 _ Responsable des systèmes applicatifs - p94 ?"/>
    <s v="Confirmé"/>
    <s v="X"/>
    <s v="[Responsable Intégration applicative &amp; technique / « release manager »].[Confirmé]"/>
    <m/>
    <m/>
  </r>
  <r>
    <x v="1"/>
    <x v="16"/>
    <s v="Intégrateur d’application - p143 _ Intégrateur d’application - p119 _ Responsable des systèmes applicatifs - p94 ?"/>
    <s v="Sénior"/>
    <m/>
    <s v="[Responsable Intégration applicative &amp; technique / « release manager »].[Sénior]"/>
    <m/>
    <m/>
  </r>
  <r>
    <x v="1"/>
    <x v="17"/>
    <s v="Testeur - p104"/>
    <s v="Junior"/>
    <s v="X"/>
    <s v="[Ingénieur test &amp; qualification ].[Junior]"/>
    <m/>
    <m/>
  </r>
  <r>
    <x v="1"/>
    <x v="17"/>
    <s v="Testeur - p104"/>
    <s v="Confirmé"/>
    <m/>
    <s v="[Ingénieur test &amp; qualification ].[Confirmé]"/>
    <m/>
    <m/>
  </r>
  <r>
    <x v="1"/>
    <x v="17"/>
    <s v="Testeur - p104"/>
    <s v="Sénior"/>
    <m/>
    <s v="[Ingénieur test &amp; qualification ].[Sénior]"/>
    <m/>
    <m/>
  </r>
  <r>
    <x v="1"/>
    <x v="17"/>
    <s v="Testeur - p104"/>
    <s v="Expert"/>
    <m/>
    <s v="[Ingénieur test &amp; qualification ].[Expert]"/>
    <m/>
    <m/>
  </r>
  <r>
    <x v="1"/>
    <x v="18"/>
    <s v="Intégrateur d’application - p143"/>
    <s v="Junior"/>
    <s v="X"/>
    <s v="[Intégrateur d’application ].[Junior]"/>
    <m/>
    <m/>
  </r>
  <r>
    <x v="1"/>
    <x v="18"/>
    <s v="Intégrateur d’application - p143"/>
    <s v="Confirmé"/>
    <m/>
    <s v="[Intégrateur d’application ].[Confirmé]"/>
    <m/>
    <m/>
  </r>
  <r>
    <x v="1"/>
    <x v="18"/>
    <s v="Intégrateur d’application - p143"/>
    <s v="Sénior"/>
    <m/>
    <s v="[Intégrateur d’application ].[Sénior]"/>
    <m/>
    <m/>
  </r>
  <r>
    <x v="1"/>
    <x v="18"/>
    <s v="Intégrateur d’application - p143"/>
    <s v="Expert"/>
    <m/>
    <s v="[Intégrateur d’application ].[Expert]"/>
    <m/>
    <m/>
  </r>
  <r>
    <x v="1"/>
    <x v="19"/>
    <s v="Concepteur / développeur - p99"/>
    <s v="Junior"/>
    <m/>
    <s v="[Analyste – Développeur géomatique].[Junior]"/>
    <m/>
    <m/>
  </r>
  <r>
    <x v="1"/>
    <x v="19"/>
    <s v="Concepteur / développeur - p99"/>
    <s v="Confirmé"/>
    <m/>
    <s v="[Analyste – Développeur géomatique].[Confirmé]"/>
    <m/>
    <m/>
  </r>
  <r>
    <x v="1"/>
    <x v="19"/>
    <s v="Concepteur / développeur - p99"/>
    <s v="Sénior"/>
    <m/>
    <s v="[Analyste – Développeur géomatique].[Sénior]"/>
    <m/>
    <m/>
  </r>
  <r>
    <x v="1"/>
    <x v="19"/>
    <s v="Concepteur / développeur - p99"/>
    <s v="Expert"/>
    <m/>
    <s v="[Analyste – Développeur géomatique].[Expert]"/>
    <m/>
    <m/>
  </r>
  <r>
    <x v="3"/>
    <x v="20"/>
    <s v="Assistant fonctionnel - p161"/>
    <s v="Junior"/>
    <s v="X"/>
    <s v="[Analyste fonctionnel].[Junior]"/>
    <m/>
    <m/>
  </r>
  <r>
    <x v="1"/>
    <x v="20"/>
    <s v="Assistant fonctionnel - p161"/>
    <s v="Confirmé"/>
    <m/>
    <s v="[Analyste fonctionnel].[Confirmé]"/>
    <m/>
    <m/>
  </r>
  <r>
    <x v="1"/>
    <x v="20"/>
    <s v="Assistant fonctionnel - p161"/>
    <s v="Sénior"/>
    <m/>
    <s v="[Analyste fonctionnel].[Sénior]"/>
    <m/>
    <m/>
  </r>
  <r>
    <x v="4"/>
    <x v="21"/>
    <s v="Pilote d'exploitation - p148 ?"/>
    <s v="Confirmé"/>
    <m/>
    <s v="[Responsable d’exploitation].[Confirmé]"/>
    <m/>
    <m/>
  </r>
  <r>
    <x v="1"/>
    <x v="21"/>
    <s v="Pilote d'exploitation - p148 ?"/>
    <s v="Sénior"/>
    <m/>
    <s v="[Responsable d’exploitation].[Sénior]"/>
    <m/>
    <m/>
  </r>
  <r>
    <x v="1"/>
    <x v="22"/>
    <m/>
    <s v="Junior"/>
    <s v="X"/>
    <s v="[Ingénieur suivi de production ].[Junior]"/>
    <m/>
    <m/>
  </r>
  <r>
    <x v="1"/>
    <x v="22"/>
    <m/>
    <s v="Confirmé"/>
    <m/>
    <s v="[Ingénieur suivi de production ].[Confirmé]"/>
    <m/>
    <m/>
  </r>
  <r>
    <x v="1"/>
    <x v="22"/>
    <m/>
    <s v="Sénior"/>
    <m/>
    <s v="[Ingénieur suivi de production ].[Sénior]"/>
    <m/>
    <m/>
  </r>
  <r>
    <x v="1"/>
    <x v="22"/>
    <m/>
    <s v="Expert"/>
    <m/>
    <s v="[Ingénieur suivi de production ].[Expert]"/>
    <m/>
    <m/>
  </r>
  <r>
    <x v="1"/>
    <x v="23"/>
    <s v="Architecte technique - p155"/>
    <s v="Confirmé"/>
    <s v="X"/>
    <s v="[Architecte technique].[Confirmé]"/>
    <m/>
    <m/>
  </r>
  <r>
    <x v="1"/>
    <x v="23"/>
    <s v="Architecte technique - p155"/>
    <s v="Sénior"/>
    <m/>
    <s v="[Architecte technique].[Sénior]"/>
    <m/>
    <m/>
  </r>
  <r>
    <x v="1"/>
    <x v="23"/>
    <s v="Architecte technique - p155"/>
    <s v="Expert"/>
    <m/>
    <s v="[Architecte technique].[Expert]"/>
    <m/>
    <m/>
  </r>
  <r>
    <x v="5"/>
    <x v="24"/>
    <s v="Data Scientiste - p229"/>
    <s v="Junior"/>
    <m/>
    <s v="[Expert de la donnée / Data Scientiste].[Junior]"/>
    <m/>
    <m/>
  </r>
  <r>
    <x v="1"/>
    <x v="24"/>
    <s v="Data Scientiste - p229"/>
    <s v="Confirmé"/>
    <m/>
    <s v="[Expert de la donnée / Data Scientiste].[Confirmé]"/>
    <m/>
    <m/>
  </r>
  <r>
    <x v="1"/>
    <x v="24"/>
    <s v="Data Scientiste - p229"/>
    <s v="Sénior"/>
    <m/>
    <s v="[Expert de la donnée / Data Scientiste].[Sénior]"/>
    <m/>
    <m/>
  </r>
  <r>
    <x v="1"/>
    <x v="25"/>
    <s v="Data Analyste - p233"/>
    <s v="Junior"/>
    <s v="X"/>
    <s v="[Analyste de la donnée / Data Analyst].[Junior]"/>
    <m/>
    <m/>
  </r>
  <r>
    <x v="1"/>
    <x v="25"/>
    <s v="Data Analyste - p233"/>
    <s v="Confirmé"/>
    <m/>
    <s v="[Analyste de la donnée / Data Analyst].[Confirmé]"/>
    <m/>
    <m/>
  </r>
  <r>
    <x v="1"/>
    <x v="25"/>
    <s v="Data Analyste - p233"/>
    <s v="Sénior"/>
    <m/>
    <s v="[Analyste de la donnée / Data Analyst].[Sénior]"/>
    <m/>
    <m/>
  </r>
  <r>
    <x v="1"/>
    <x v="26"/>
    <s v="Data Engineer - p242"/>
    <s v="Junior"/>
    <m/>
    <s v="[Architecte de la donnée / Data Engineer].[Junior]"/>
    <m/>
    <m/>
  </r>
  <r>
    <x v="1"/>
    <x v="26"/>
    <s v="Data Engineer - p242"/>
    <s v="Confirmé"/>
    <m/>
    <s v="[Architecte de la donnée / Data Engineer].[Confirmé]"/>
    <m/>
    <m/>
  </r>
  <r>
    <x v="1"/>
    <x v="26"/>
    <s v="Data Engineer - p242"/>
    <s v="Sénior"/>
    <m/>
    <s v="[Architecte de la donnée / Data Engineer].[Sénior]"/>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4C54F68-5271-A04F-9DD4-B9EDD86BD272}" name="Tableau croisé dynamique4" cacheId="35"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J9:J15" firstHeaderRow="1" firstDataRow="1" firstDataCol="1"/>
  <pivotFields count="8">
    <pivotField axis="axisRow" showAll="0">
      <items count="7">
        <item x="0"/>
        <item x="2"/>
        <item x="3"/>
        <item x="4"/>
        <item x="5"/>
        <item h="1" x="1"/>
        <item t="default"/>
      </items>
    </pivotField>
    <pivotField showAll="0"/>
    <pivotField showAll="0"/>
    <pivotField showAll="0"/>
    <pivotField showAll="0"/>
    <pivotField showAll="0"/>
    <pivotField showAll="0"/>
    <pivotField showAll="0"/>
  </pivotFields>
  <rowFields count="1">
    <field x="0"/>
  </rowFields>
  <rowItems count="6">
    <i>
      <x/>
    </i>
    <i>
      <x v="1"/>
    </i>
    <i>
      <x v="2"/>
    </i>
    <i>
      <x v="3"/>
    </i>
    <i>
      <x v="4"/>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179E4-183B-C34B-AE8B-0B1B1776B75B}">
  <sheetPr>
    <pageSetUpPr fitToPage="1"/>
  </sheetPr>
  <dimension ref="B2:J79"/>
  <sheetViews>
    <sheetView topLeftCell="A39" zoomScale="75" zoomScaleNormal="125" workbookViewId="0">
      <selection activeCell="H69" sqref="G9:H69"/>
    </sheetView>
  </sheetViews>
  <sheetFormatPr baseColWidth="10" defaultRowHeight="16" x14ac:dyDescent="0.2"/>
  <cols>
    <col min="1" max="1" width="5.33203125" customWidth="1"/>
    <col min="2" max="2" width="27.33203125" customWidth="1"/>
    <col min="3" max="3" width="43.33203125" customWidth="1"/>
    <col min="4" max="5" width="30.1640625" customWidth="1"/>
    <col min="6" max="6" width="25" hidden="1" customWidth="1"/>
    <col min="7" max="8" width="16.6640625" customWidth="1"/>
    <col min="10" max="10" width="38.33203125" hidden="1" customWidth="1"/>
  </cols>
  <sheetData>
    <row r="2" spans="2:10" ht="143" customHeight="1" x14ac:dyDescent="0.2">
      <c r="B2" s="196" t="s">
        <v>208</v>
      </c>
      <c r="C2" s="352" t="s">
        <v>1</v>
      </c>
      <c r="D2" s="352"/>
      <c r="E2" s="352"/>
      <c r="F2" s="352"/>
      <c r="G2" s="352"/>
      <c r="H2" s="352"/>
    </row>
    <row r="4" spans="2:10" ht="35" customHeight="1" x14ac:dyDescent="0.2">
      <c r="B4" s="103" t="s">
        <v>0</v>
      </c>
      <c r="C4" s="104"/>
      <c r="D4" s="104"/>
      <c r="E4" s="104"/>
      <c r="F4" s="104"/>
      <c r="G4" s="104"/>
      <c r="H4" s="105"/>
    </row>
    <row r="5" spans="2:10" ht="116" customHeight="1" x14ac:dyDescent="0.2">
      <c r="B5" s="353" t="s">
        <v>385</v>
      </c>
      <c r="C5" s="354"/>
      <c r="D5" s="354"/>
      <c r="E5" s="354"/>
      <c r="F5" s="354"/>
      <c r="G5" s="354"/>
      <c r="H5" s="355"/>
    </row>
    <row r="6" spans="2:10" ht="13" customHeight="1" x14ac:dyDescent="0.2"/>
    <row r="7" spans="2:10" ht="25" customHeight="1" x14ac:dyDescent="0.2">
      <c r="F7" s="1"/>
      <c r="G7" s="356" t="s">
        <v>2</v>
      </c>
      <c r="H7" s="357"/>
    </row>
    <row r="8" spans="2:10" ht="33" customHeight="1" x14ac:dyDescent="0.2">
      <c r="B8" s="3" t="s">
        <v>3</v>
      </c>
      <c r="C8" s="3" t="s">
        <v>4</v>
      </c>
      <c r="D8" s="3" t="s">
        <v>5</v>
      </c>
      <c r="E8" s="3" t="s">
        <v>6</v>
      </c>
      <c r="F8" s="2" t="s">
        <v>8</v>
      </c>
      <c r="G8" s="4" t="s">
        <v>9</v>
      </c>
      <c r="H8" s="5" t="s">
        <v>10</v>
      </c>
      <c r="J8" s="2" t="s">
        <v>8</v>
      </c>
    </row>
    <row r="9" spans="2:10" ht="20" customHeight="1" x14ac:dyDescent="0.2">
      <c r="B9" s="349" t="s">
        <v>11</v>
      </c>
      <c r="C9" s="319" t="s">
        <v>12</v>
      </c>
      <c r="D9" s="319" t="s">
        <v>13</v>
      </c>
      <c r="E9" s="6" t="s">
        <v>14</v>
      </c>
      <c r="F9" s="6" t="str">
        <f>CONCATENATE("[",C9,"].[",E9,"]")</f>
        <v>[Directeur de projet].[Confirmé]</v>
      </c>
      <c r="G9" s="8"/>
      <c r="H9" s="8"/>
      <c r="J9" s="281" t="s">
        <v>301</v>
      </c>
    </row>
    <row r="10" spans="2:10" ht="20" customHeight="1" x14ac:dyDescent="0.2">
      <c r="B10" s="350"/>
      <c r="C10" s="319" t="s">
        <v>12</v>
      </c>
      <c r="D10" s="319" t="s">
        <v>13</v>
      </c>
      <c r="E10" s="6" t="s">
        <v>15</v>
      </c>
      <c r="F10" s="6" t="str">
        <f t="shared" ref="F10:F53" si="0">CONCATENATE("[",C10,"].[",E10,"]")</f>
        <v>[Directeur de projet].[Sénior]</v>
      </c>
      <c r="G10" s="8"/>
      <c r="H10" s="8"/>
      <c r="J10" s="280" t="s">
        <v>11</v>
      </c>
    </row>
    <row r="11" spans="2:10" ht="20" customHeight="1" x14ac:dyDescent="0.2">
      <c r="B11" s="350"/>
      <c r="C11" s="319" t="s">
        <v>16</v>
      </c>
      <c r="D11" s="319" t="s">
        <v>17</v>
      </c>
      <c r="E11" s="6" t="s">
        <v>18</v>
      </c>
      <c r="F11" s="6" t="str">
        <f>CONCATENATE("[",C11,"].[",E11,"]")</f>
        <v>[Chef de projet].[Junior]</v>
      </c>
      <c r="G11" s="8"/>
      <c r="H11" s="8"/>
      <c r="J11" s="280" t="s">
        <v>28</v>
      </c>
    </row>
    <row r="12" spans="2:10" ht="20" customHeight="1" x14ac:dyDescent="0.2">
      <c r="B12" s="350"/>
      <c r="C12" s="319" t="s">
        <v>16</v>
      </c>
      <c r="D12" s="319" t="s">
        <v>17</v>
      </c>
      <c r="E12" s="6" t="s">
        <v>14</v>
      </c>
      <c r="F12" s="6" t="str">
        <f t="shared" si="0"/>
        <v>[Chef de projet].[Confirmé]</v>
      </c>
      <c r="G12" s="8"/>
      <c r="H12" s="8"/>
      <c r="J12" s="280" t="s">
        <v>44</v>
      </c>
    </row>
    <row r="13" spans="2:10" ht="20" customHeight="1" x14ac:dyDescent="0.2">
      <c r="B13" s="350"/>
      <c r="C13" s="319" t="s">
        <v>16</v>
      </c>
      <c r="D13" s="319" t="s">
        <v>17</v>
      </c>
      <c r="E13" s="6" t="s">
        <v>15</v>
      </c>
      <c r="F13" s="6" t="str">
        <f t="shared" si="0"/>
        <v>[Chef de projet].[Sénior]</v>
      </c>
      <c r="G13" s="8"/>
      <c r="H13" s="8"/>
      <c r="J13" s="280" t="s">
        <v>47</v>
      </c>
    </row>
    <row r="14" spans="2:10" ht="20" customHeight="1" x14ac:dyDescent="0.2">
      <c r="B14" s="350"/>
      <c r="C14" s="319" t="s">
        <v>19</v>
      </c>
      <c r="D14" s="319" t="s">
        <v>13</v>
      </c>
      <c r="E14" s="6" t="s">
        <v>14</v>
      </c>
      <c r="F14" s="6" t="str">
        <f t="shared" si="0"/>
        <v>[Directeur technique].[Confirmé]</v>
      </c>
      <c r="G14" s="8"/>
      <c r="H14" s="8"/>
      <c r="J14" s="280" t="s">
        <v>50</v>
      </c>
    </row>
    <row r="15" spans="2:10" ht="20" customHeight="1" x14ac:dyDescent="0.2">
      <c r="B15" s="350"/>
      <c r="C15" s="319" t="s">
        <v>19</v>
      </c>
      <c r="D15" s="319" t="s">
        <v>13</v>
      </c>
      <c r="E15" s="6" t="s">
        <v>15</v>
      </c>
      <c r="F15" s="6" t="str">
        <f t="shared" si="0"/>
        <v>[Directeur technique].[Sénior]</v>
      </c>
      <c r="G15" s="8"/>
      <c r="H15" s="8"/>
      <c r="J15" s="280" t="s">
        <v>302</v>
      </c>
    </row>
    <row r="16" spans="2:10" ht="20" customHeight="1" x14ac:dyDescent="0.2">
      <c r="B16" s="350"/>
      <c r="C16" s="319" t="s">
        <v>20</v>
      </c>
      <c r="D16" s="319" t="s">
        <v>21</v>
      </c>
      <c r="E16" s="6" t="s">
        <v>14</v>
      </c>
      <c r="F16" s="6" t="str">
        <f t="shared" si="0"/>
        <v>[Responsable Qualité].[Confirmé]</v>
      </c>
      <c r="G16" s="8"/>
      <c r="H16" s="8"/>
    </row>
    <row r="17" spans="2:8" ht="20" customHeight="1" x14ac:dyDescent="0.2">
      <c r="B17" s="350"/>
      <c r="C17" s="319" t="s">
        <v>20</v>
      </c>
      <c r="D17" s="319" t="s">
        <v>21</v>
      </c>
      <c r="E17" s="6" t="s">
        <v>15</v>
      </c>
      <c r="F17" s="6" t="str">
        <f t="shared" si="0"/>
        <v>[Responsable Qualité].[Sénior]</v>
      </c>
      <c r="G17" s="8"/>
      <c r="H17" s="8"/>
    </row>
    <row r="18" spans="2:8" ht="20" customHeight="1" x14ac:dyDescent="0.2">
      <c r="B18" s="350"/>
      <c r="C18" s="319" t="s">
        <v>22</v>
      </c>
      <c r="D18" s="319" t="s">
        <v>23</v>
      </c>
      <c r="E18" s="6" t="s">
        <v>18</v>
      </c>
      <c r="F18" s="6" t="str">
        <f t="shared" si="0"/>
        <v>[Product Owner].[Junior]</v>
      </c>
      <c r="G18" s="8"/>
      <c r="H18" s="8"/>
    </row>
    <row r="19" spans="2:8" ht="20" customHeight="1" x14ac:dyDescent="0.2">
      <c r="B19" s="350"/>
      <c r="C19" s="319" t="s">
        <v>22</v>
      </c>
      <c r="D19" s="319" t="s">
        <v>23</v>
      </c>
      <c r="E19" s="6" t="s">
        <v>14</v>
      </c>
      <c r="F19" s="6" t="str">
        <f t="shared" si="0"/>
        <v>[Product Owner].[Confirmé]</v>
      </c>
      <c r="G19" s="8"/>
      <c r="H19" s="8"/>
    </row>
    <row r="20" spans="2:8" ht="20" customHeight="1" x14ac:dyDescent="0.2">
      <c r="B20" s="350"/>
      <c r="C20" s="319" t="s">
        <v>22</v>
      </c>
      <c r="D20" s="319" t="s">
        <v>23</v>
      </c>
      <c r="E20" s="6" t="s">
        <v>15</v>
      </c>
      <c r="F20" s="6" t="str">
        <f t="shared" si="0"/>
        <v>[Product Owner].[Sénior]</v>
      </c>
      <c r="G20" s="8"/>
      <c r="H20" s="8"/>
    </row>
    <row r="21" spans="2:8" ht="20" customHeight="1" x14ac:dyDescent="0.2">
      <c r="B21" s="350"/>
      <c r="C21" s="319" t="s">
        <v>24</v>
      </c>
      <c r="D21" s="319" t="s">
        <v>25</v>
      </c>
      <c r="E21" s="6" t="s">
        <v>18</v>
      </c>
      <c r="F21" s="6" t="str">
        <f t="shared" si="0"/>
        <v>[Chargé de pilotage SI (PMO)].[Junior]</v>
      </c>
      <c r="G21" s="8"/>
      <c r="H21" s="8"/>
    </row>
    <row r="22" spans="2:8" ht="20" customHeight="1" x14ac:dyDescent="0.2">
      <c r="B22" s="350"/>
      <c r="C22" s="319" t="s">
        <v>24</v>
      </c>
      <c r="D22" s="319" t="s">
        <v>25</v>
      </c>
      <c r="E22" s="6" t="s">
        <v>14</v>
      </c>
      <c r="F22" s="6" t="str">
        <f t="shared" si="0"/>
        <v>[Chargé de pilotage SI (PMO)].[Confirmé]</v>
      </c>
      <c r="G22" s="8"/>
      <c r="H22" s="8"/>
    </row>
    <row r="23" spans="2:8" ht="20" customHeight="1" x14ac:dyDescent="0.2">
      <c r="B23" s="350"/>
      <c r="C23" s="319" t="s">
        <v>24</v>
      </c>
      <c r="D23" s="319" t="s">
        <v>25</v>
      </c>
      <c r="E23" s="6" t="s">
        <v>15</v>
      </c>
      <c r="F23" s="6" t="str">
        <f t="shared" si="0"/>
        <v>[Chargé de pilotage SI (PMO)].[Sénior]</v>
      </c>
      <c r="G23" s="8"/>
      <c r="H23" s="8"/>
    </row>
    <row r="24" spans="2:8" ht="38" customHeight="1" x14ac:dyDescent="0.2">
      <c r="B24" s="350"/>
      <c r="C24" s="319" t="s">
        <v>26</v>
      </c>
      <c r="D24" s="319" t="s">
        <v>27</v>
      </c>
      <c r="E24" s="9" t="s">
        <v>14</v>
      </c>
      <c r="F24" s="6" t="str">
        <f t="shared" si="0"/>
        <v>[Responsable Sécurité des Systèmes d'Information (RSSI)].[Confirmé]</v>
      </c>
      <c r="G24" s="8"/>
      <c r="H24" s="8"/>
    </row>
    <row r="25" spans="2:8" ht="38" customHeight="1" x14ac:dyDescent="0.2">
      <c r="B25" s="351"/>
      <c r="C25" s="319" t="s">
        <v>26</v>
      </c>
      <c r="D25" s="319" t="s">
        <v>27</v>
      </c>
      <c r="E25" s="10" t="s">
        <v>15</v>
      </c>
      <c r="F25" s="6" t="str">
        <f>CONCATENATE("[",C25,"].[",E25,"]")</f>
        <v>[Responsable Sécurité des Systèmes d'Information (RSSI)].[Sénior]</v>
      </c>
      <c r="G25" s="8"/>
      <c r="H25" s="8"/>
    </row>
    <row r="26" spans="2:8" ht="39" customHeight="1" x14ac:dyDescent="0.2">
      <c r="B26" s="349" t="s">
        <v>28</v>
      </c>
      <c r="C26" s="319" t="s">
        <v>206</v>
      </c>
      <c r="D26" s="319" t="s">
        <v>29</v>
      </c>
      <c r="E26" s="6" t="s">
        <v>18</v>
      </c>
      <c r="F26" s="6" t="str">
        <f t="shared" si="0"/>
        <v>[Référent Métier - Concepteur fonctionnel (business analyst)].[Junior]</v>
      </c>
      <c r="G26" s="8"/>
      <c r="H26" s="8"/>
    </row>
    <row r="27" spans="2:8" ht="39" customHeight="1" x14ac:dyDescent="0.2">
      <c r="B27" s="350"/>
      <c r="C27" s="319" t="s">
        <v>206</v>
      </c>
      <c r="D27" s="319" t="s">
        <v>29</v>
      </c>
      <c r="E27" s="6" t="s">
        <v>14</v>
      </c>
      <c r="F27" s="6" t="str">
        <f t="shared" si="0"/>
        <v>[Référent Métier - Concepteur fonctionnel (business analyst)].[Confirmé]</v>
      </c>
      <c r="G27" s="8"/>
      <c r="H27" s="8"/>
    </row>
    <row r="28" spans="2:8" ht="39" customHeight="1" x14ac:dyDescent="0.2">
      <c r="B28" s="350"/>
      <c r="C28" s="319" t="s">
        <v>206</v>
      </c>
      <c r="D28" s="319" t="s">
        <v>29</v>
      </c>
      <c r="E28" s="6" t="s">
        <v>15</v>
      </c>
      <c r="F28" s="6" t="str">
        <f t="shared" si="0"/>
        <v>[Référent Métier - Concepteur fonctionnel (business analyst)].[Sénior]</v>
      </c>
      <c r="G28" s="8"/>
      <c r="H28" s="8"/>
    </row>
    <row r="29" spans="2:8" ht="39" customHeight="1" x14ac:dyDescent="0.2">
      <c r="B29" s="350"/>
      <c r="C29" s="319" t="s">
        <v>206</v>
      </c>
      <c r="D29" s="319" t="s">
        <v>29</v>
      </c>
      <c r="E29" s="6" t="s">
        <v>30</v>
      </c>
      <c r="F29" s="6" t="str">
        <f t="shared" si="0"/>
        <v>[Référent Métier - Concepteur fonctionnel (business analyst)].[Expert]</v>
      </c>
      <c r="G29" s="8"/>
      <c r="H29" s="8"/>
    </row>
    <row r="30" spans="2:8" ht="20" customHeight="1" x14ac:dyDescent="0.2">
      <c r="B30" s="350"/>
      <c r="C30" s="319" t="s">
        <v>31</v>
      </c>
      <c r="D30" s="319" t="s">
        <v>32</v>
      </c>
      <c r="E30" s="6" t="s">
        <v>14</v>
      </c>
      <c r="F30" s="6" t="str">
        <f t="shared" si="0"/>
        <v>[Responsable Conception technique].[Confirmé]</v>
      </c>
      <c r="G30" s="8"/>
      <c r="H30" s="8"/>
    </row>
    <row r="31" spans="2:8" ht="20" customHeight="1" x14ac:dyDescent="0.2">
      <c r="B31" s="350"/>
      <c r="C31" s="319" t="s">
        <v>31</v>
      </c>
      <c r="D31" s="319" t="s">
        <v>32</v>
      </c>
      <c r="E31" s="6" t="s">
        <v>15</v>
      </c>
      <c r="F31" s="6" t="str">
        <f t="shared" si="0"/>
        <v>[Responsable Conception technique].[Sénior]</v>
      </c>
      <c r="G31" s="8"/>
      <c r="H31" s="8"/>
    </row>
    <row r="32" spans="2:8" ht="20" customHeight="1" x14ac:dyDescent="0.2">
      <c r="B32" s="350"/>
      <c r="C32" s="319" t="s">
        <v>33</v>
      </c>
      <c r="D32" s="319" t="s">
        <v>29</v>
      </c>
      <c r="E32" s="7" t="s">
        <v>18</v>
      </c>
      <c r="F32" s="6" t="str">
        <f t="shared" si="0"/>
        <v>[Analyste - Développeur].[Junior]</v>
      </c>
      <c r="G32" s="8"/>
      <c r="H32" s="8"/>
    </row>
    <row r="33" spans="2:8" ht="20" customHeight="1" x14ac:dyDescent="0.2">
      <c r="B33" s="350"/>
      <c r="C33" s="319" t="s">
        <v>34</v>
      </c>
      <c r="D33" s="319" t="s">
        <v>29</v>
      </c>
      <c r="E33" s="7" t="s">
        <v>14</v>
      </c>
      <c r="F33" s="6" t="str">
        <f t="shared" si="0"/>
        <v>[Analyste - Développeur].[Confirmé]</v>
      </c>
      <c r="G33" s="8"/>
      <c r="H33" s="8"/>
    </row>
    <row r="34" spans="2:8" ht="20" customHeight="1" x14ac:dyDescent="0.2">
      <c r="B34" s="350"/>
      <c r="C34" s="319" t="s">
        <v>34</v>
      </c>
      <c r="D34" s="319" t="s">
        <v>29</v>
      </c>
      <c r="E34" s="7" t="s">
        <v>15</v>
      </c>
      <c r="F34" s="6" t="str">
        <f t="shared" si="0"/>
        <v>[Analyste - Développeur].[Sénior]</v>
      </c>
      <c r="G34" s="8"/>
      <c r="H34" s="8"/>
    </row>
    <row r="35" spans="2:8" ht="20" customHeight="1" x14ac:dyDescent="0.2">
      <c r="B35" s="350"/>
      <c r="C35" s="319" t="s">
        <v>34</v>
      </c>
      <c r="D35" s="319" t="s">
        <v>29</v>
      </c>
      <c r="E35" s="7" t="s">
        <v>30</v>
      </c>
      <c r="F35" s="6" t="str">
        <f t="shared" si="0"/>
        <v>[Analyste - Développeur].[Expert]</v>
      </c>
      <c r="G35" s="8"/>
      <c r="H35" s="8"/>
    </row>
    <row r="36" spans="2:8" ht="20" customHeight="1" x14ac:dyDescent="0.2">
      <c r="B36" s="350"/>
      <c r="C36" s="319" t="s">
        <v>35</v>
      </c>
      <c r="D36" s="319" t="s">
        <v>36</v>
      </c>
      <c r="E36" s="6" t="s">
        <v>18</v>
      </c>
      <c r="F36" s="6" t="str">
        <f t="shared" si="0"/>
        <v>[Paramétreur de progiciels].[Junior]</v>
      </c>
      <c r="G36" s="8"/>
      <c r="H36" s="8"/>
    </row>
    <row r="37" spans="2:8" ht="20" customHeight="1" x14ac:dyDescent="0.2">
      <c r="B37" s="350"/>
      <c r="C37" s="319" t="s">
        <v>35</v>
      </c>
      <c r="D37" s="319" t="s">
        <v>36</v>
      </c>
      <c r="E37" s="6" t="s">
        <v>14</v>
      </c>
      <c r="F37" s="6" t="str">
        <f t="shared" si="0"/>
        <v>[Paramétreur de progiciels].[Confirmé]</v>
      </c>
      <c r="G37" s="8"/>
      <c r="H37" s="8"/>
    </row>
    <row r="38" spans="2:8" ht="20" customHeight="1" x14ac:dyDescent="0.2">
      <c r="B38" s="350"/>
      <c r="C38" s="319" t="s">
        <v>35</v>
      </c>
      <c r="D38" s="319" t="s">
        <v>36</v>
      </c>
      <c r="E38" s="6" t="s">
        <v>15</v>
      </c>
      <c r="F38" s="6" t="str">
        <f t="shared" si="0"/>
        <v>[Paramétreur de progiciels].[Sénior]</v>
      </c>
      <c r="G38" s="8"/>
      <c r="H38" s="8"/>
    </row>
    <row r="39" spans="2:8" ht="20" customHeight="1" x14ac:dyDescent="0.2">
      <c r="B39" s="350"/>
      <c r="C39" s="319" t="s">
        <v>35</v>
      </c>
      <c r="D39" s="319" t="s">
        <v>36</v>
      </c>
      <c r="E39" s="6" t="s">
        <v>30</v>
      </c>
      <c r="F39" s="6" t="str">
        <f t="shared" si="0"/>
        <v>[Paramétreur de progiciels].[Expert]</v>
      </c>
      <c r="G39" s="8"/>
      <c r="H39" s="8"/>
    </row>
    <row r="40" spans="2:8" ht="20" customHeight="1" x14ac:dyDescent="0.2">
      <c r="B40" s="350"/>
      <c r="C40" s="319" t="s">
        <v>37</v>
      </c>
      <c r="D40" s="319" t="s">
        <v>38</v>
      </c>
      <c r="E40" s="6" t="s">
        <v>30</v>
      </c>
      <c r="F40" s="6" t="str">
        <f t="shared" si="0"/>
        <v>[Expert technique spécialisé].[Expert]</v>
      </c>
      <c r="G40" s="8"/>
      <c r="H40" s="8"/>
    </row>
    <row r="41" spans="2:8" ht="20" customHeight="1" x14ac:dyDescent="0.2">
      <c r="B41" s="350"/>
      <c r="C41" s="319" t="s">
        <v>39</v>
      </c>
      <c r="D41" s="319"/>
      <c r="E41" s="6" t="s">
        <v>30</v>
      </c>
      <c r="F41" s="6" t="str">
        <f t="shared" si="0"/>
        <v>[Expert éditeur].[Expert]</v>
      </c>
      <c r="G41" s="8"/>
      <c r="H41" s="8"/>
    </row>
    <row r="42" spans="2:8" ht="20" customHeight="1" x14ac:dyDescent="0.2">
      <c r="B42" s="350"/>
      <c r="C42" s="319" t="s">
        <v>40</v>
      </c>
      <c r="D42" s="319" t="s">
        <v>41</v>
      </c>
      <c r="E42" s="6" t="s">
        <v>18</v>
      </c>
      <c r="F42" s="6" t="str">
        <f t="shared" si="0"/>
        <v>[Ingénieur test &amp; qualification ].[Junior]</v>
      </c>
      <c r="G42" s="8"/>
      <c r="H42" s="8"/>
    </row>
    <row r="43" spans="2:8" ht="20" customHeight="1" x14ac:dyDescent="0.2">
      <c r="B43" s="350"/>
      <c r="C43" s="319" t="s">
        <v>40</v>
      </c>
      <c r="D43" s="319" t="s">
        <v>41</v>
      </c>
      <c r="E43" s="6" t="s">
        <v>14</v>
      </c>
      <c r="F43" s="6" t="str">
        <f t="shared" si="0"/>
        <v>[Ingénieur test &amp; qualification ].[Confirmé]</v>
      </c>
      <c r="G43" s="8"/>
      <c r="H43" s="8"/>
    </row>
    <row r="44" spans="2:8" ht="20" customHeight="1" x14ac:dyDescent="0.2">
      <c r="B44" s="350"/>
      <c r="C44" s="319" t="s">
        <v>40</v>
      </c>
      <c r="D44" s="319" t="s">
        <v>41</v>
      </c>
      <c r="E44" s="6" t="s">
        <v>15</v>
      </c>
      <c r="F44" s="6" t="str">
        <f t="shared" si="0"/>
        <v>[Ingénieur test &amp; qualification ].[Sénior]</v>
      </c>
      <c r="G44" s="8"/>
      <c r="H44" s="8"/>
    </row>
    <row r="45" spans="2:8" ht="20" customHeight="1" x14ac:dyDescent="0.2">
      <c r="B45" s="350"/>
      <c r="C45" s="319" t="s">
        <v>40</v>
      </c>
      <c r="D45" s="319" t="s">
        <v>41</v>
      </c>
      <c r="E45" s="6" t="s">
        <v>30</v>
      </c>
      <c r="F45" s="6" t="str">
        <f t="shared" si="0"/>
        <v>[Ingénieur test &amp; qualification ].[Expert]</v>
      </c>
      <c r="G45" s="8"/>
      <c r="H45" s="8"/>
    </row>
    <row r="46" spans="2:8" ht="20" customHeight="1" x14ac:dyDescent="0.2">
      <c r="B46" s="350"/>
      <c r="C46" s="319" t="s">
        <v>42</v>
      </c>
      <c r="D46" s="319" t="s">
        <v>43</v>
      </c>
      <c r="E46" s="6" t="s">
        <v>18</v>
      </c>
      <c r="F46" s="6" t="str">
        <f t="shared" si="0"/>
        <v>[Intégrateur d’application ].[Junior]</v>
      </c>
      <c r="G46" s="8"/>
      <c r="H46" s="8"/>
    </row>
    <row r="47" spans="2:8" ht="20" customHeight="1" x14ac:dyDescent="0.2">
      <c r="B47" s="350"/>
      <c r="C47" s="319" t="s">
        <v>42</v>
      </c>
      <c r="D47" s="319" t="s">
        <v>43</v>
      </c>
      <c r="E47" s="6" t="s">
        <v>14</v>
      </c>
      <c r="F47" s="6" t="str">
        <f t="shared" si="0"/>
        <v>[Intégrateur d’application ].[Confirmé]</v>
      </c>
      <c r="G47" s="8"/>
      <c r="H47" s="8"/>
    </row>
    <row r="48" spans="2:8" ht="20" customHeight="1" x14ac:dyDescent="0.2">
      <c r="B48" s="350"/>
      <c r="C48" s="319" t="s">
        <v>42</v>
      </c>
      <c r="D48" s="319" t="s">
        <v>43</v>
      </c>
      <c r="E48" s="6" t="s">
        <v>15</v>
      </c>
      <c r="F48" s="6" t="str">
        <f t="shared" si="0"/>
        <v>[Intégrateur d’application ].[Sénior]</v>
      </c>
      <c r="G48" s="8"/>
      <c r="H48" s="8"/>
    </row>
    <row r="49" spans="2:8" ht="20" customHeight="1" x14ac:dyDescent="0.2">
      <c r="B49" s="351"/>
      <c r="C49" s="319" t="s">
        <v>42</v>
      </c>
      <c r="D49" s="319" t="s">
        <v>43</v>
      </c>
      <c r="E49" s="6" t="s">
        <v>30</v>
      </c>
      <c r="F49" s="6" t="str">
        <f t="shared" si="0"/>
        <v>[Intégrateur d’application ].[Expert]</v>
      </c>
      <c r="G49" s="8"/>
      <c r="H49" s="8"/>
    </row>
    <row r="50" spans="2:8" ht="20" customHeight="1" x14ac:dyDescent="0.2">
      <c r="B50" s="349" t="s">
        <v>44</v>
      </c>
      <c r="C50" s="319" t="s">
        <v>45</v>
      </c>
      <c r="D50" s="319" t="s">
        <v>46</v>
      </c>
      <c r="E50" s="6" t="s">
        <v>18</v>
      </c>
      <c r="F50" s="6" t="str">
        <f t="shared" si="0"/>
        <v>[Analyste fonctionnel].[Junior]</v>
      </c>
      <c r="G50" s="8"/>
      <c r="H50" s="8"/>
    </row>
    <row r="51" spans="2:8" ht="20" customHeight="1" x14ac:dyDescent="0.2">
      <c r="B51" s="350"/>
      <c r="C51" s="319" t="s">
        <v>45</v>
      </c>
      <c r="D51" s="319" t="s">
        <v>46</v>
      </c>
      <c r="E51" s="6" t="s">
        <v>14</v>
      </c>
      <c r="F51" s="6" t="str">
        <f t="shared" si="0"/>
        <v>[Analyste fonctionnel].[Confirmé]</v>
      </c>
      <c r="G51" s="8"/>
      <c r="H51" s="8"/>
    </row>
    <row r="52" spans="2:8" ht="20" customHeight="1" x14ac:dyDescent="0.2">
      <c r="B52" s="351"/>
      <c r="C52" s="319" t="s">
        <v>45</v>
      </c>
      <c r="D52" s="319" t="s">
        <v>46</v>
      </c>
      <c r="E52" s="6" t="s">
        <v>15</v>
      </c>
      <c r="F52" s="6" t="str">
        <f t="shared" si="0"/>
        <v>[Analyste fonctionnel].[Sénior]</v>
      </c>
      <c r="G52" s="8"/>
      <c r="H52" s="8"/>
    </row>
    <row r="53" spans="2:8" ht="20" customHeight="1" x14ac:dyDescent="0.2">
      <c r="B53" s="350"/>
      <c r="C53" s="319" t="s">
        <v>48</v>
      </c>
      <c r="D53" s="319" t="s">
        <v>49</v>
      </c>
      <c r="E53" s="10" t="s">
        <v>14</v>
      </c>
      <c r="F53" s="6" t="str">
        <f t="shared" si="0"/>
        <v>[Architecte technique].[Confirmé]</v>
      </c>
      <c r="G53" s="8"/>
      <c r="H53" s="8"/>
    </row>
    <row r="54" spans="2:8" ht="20" customHeight="1" x14ac:dyDescent="0.2">
      <c r="B54" s="350"/>
      <c r="C54" s="319" t="s">
        <v>48</v>
      </c>
      <c r="D54" s="319" t="s">
        <v>49</v>
      </c>
      <c r="E54" s="10" t="s">
        <v>15</v>
      </c>
      <c r="F54" s="6" t="str">
        <f t="shared" ref="F54:F71" si="1">CONCATENATE("[",C54,"].[",E54,"]")</f>
        <v>[Architecte technique].[Sénior]</v>
      </c>
      <c r="G54" s="8"/>
      <c r="H54" s="8"/>
    </row>
    <row r="55" spans="2:8" ht="20" customHeight="1" x14ac:dyDescent="0.2">
      <c r="B55" s="351"/>
      <c r="C55" s="319" t="s">
        <v>48</v>
      </c>
      <c r="D55" s="319" t="s">
        <v>49</v>
      </c>
      <c r="E55" s="12" t="s">
        <v>30</v>
      </c>
      <c r="F55" s="6" t="str">
        <f t="shared" si="1"/>
        <v>[Architecte technique].[Expert]</v>
      </c>
      <c r="G55" s="8"/>
      <c r="H55" s="8"/>
    </row>
    <row r="56" spans="2:8" ht="20" customHeight="1" x14ac:dyDescent="0.2">
      <c r="B56" s="349" t="s">
        <v>50</v>
      </c>
      <c r="C56" s="319" t="s">
        <v>51</v>
      </c>
      <c r="D56" s="319" t="s">
        <v>52</v>
      </c>
      <c r="E56" s="9" t="s">
        <v>18</v>
      </c>
      <c r="F56" s="6" t="str">
        <f t="shared" si="1"/>
        <v>[Expert de la donnée / Data Scientiste].[Junior]</v>
      </c>
      <c r="G56" s="8"/>
      <c r="H56" s="8"/>
    </row>
    <row r="57" spans="2:8" ht="20" customHeight="1" x14ac:dyDescent="0.2">
      <c r="B57" s="350"/>
      <c r="C57" s="319" t="s">
        <v>51</v>
      </c>
      <c r="D57" s="319" t="s">
        <v>52</v>
      </c>
      <c r="E57" s="10" t="s">
        <v>14</v>
      </c>
      <c r="F57" s="6" t="str">
        <f t="shared" si="1"/>
        <v>[Expert de la donnée / Data Scientiste].[Confirmé]</v>
      </c>
      <c r="G57" s="8"/>
      <c r="H57" s="8"/>
    </row>
    <row r="58" spans="2:8" ht="20" customHeight="1" x14ac:dyDescent="0.2">
      <c r="B58" s="350"/>
      <c r="C58" s="319" t="s">
        <v>51</v>
      </c>
      <c r="D58" s="319" t="s">
        <v>52</v>
      </c>
      <c r="E58" s="11" t="s">
        <v>15</v>
      </c>
      <c r="F58" s="6" t="str">
        <f t="shared" si="1"/>
        <v>[Expert de la donnée / Data Scientiste].[Sénior]</v>
      </c>
      <c r="G58" s="8"/>
      <c r="H58" s="8"/>
    </row>
    <row r="59" spans="2:8" ht="20" customHeight="1" x14ac:dyDescent="0.2">
      <c r="B59" s="350"/>
      <c r="C59" s="319" t="s">
        <v>53</v>
      </c>
      <c r="D59" s="319" t="s">
        <v>54</v>
      </c>
      <c r="E59" s="9" t="s">
        <v>18</v>
      </c>
      <c r="F59" s="6" t="str">
        <f t="shared" si="1"/>
        <v>[Analyste de la donnée / Data Analyst].[Junior]</v>
      </c>
      <c r="G59" s="8"/>
      <c r="H59" s="8"/>
    </row>
    <row r="60" spans="2:8" ht="20" customHeight="1" x14ac:dyDescent="0.2">
      <c r="B60" s="350"/>
      <c r="C60" s="319" t="s">
        <v>53</v>
      </c>
      <c r="D60" s="319" t="s">
        <v>54</v>
      </c>
      <c r="E60" s="10" t="s">
        <v>14</v>
      </c>
      <c r="F60" s="6" t="str">
        <f t="shared" si="1"/>
        <v>[Analyste de la donnée / Data Analyst].[Confirmé]</v>
      </c>
      <c r="G60" s="8"/>
      <c r="H60" s="8"/>
    </row>
    <row r="61" spans="2:8" ht="20" customHeight="1" x14ac:dyDescent="0.2">
      <c r="B61" s="350"/>
      <c r="C61" s="319" t="s">
        <v>53</v>
      </c>
      <c r="D61" s="319" t="s">
        <v>54</v>
      </c>
      <c r="E61" s="11" t="s">
        <v>15</v>
      </c>
      <c r="F61" s="6" t="str">
        <f t="shared" si="1"/>
        <v>[Analyste de la donnée / Data Analyst].[Sénior]</v>
      </c>
      <c r="G61" s="8"/>
      <c r="H61" s="8"/>
    </row>
    <row r="62" spans="2:8" ht="20" customHeight="1" x14ac:dyDescent="0.2">
      <c r="B62" s="350"/>
      <c r="C62" s="319" t="s">
        <v>207</v>
      </c>
      <c r="D62" s="319"/>
      <c r="E62" s="7" t="s">
        <v>18</v>
      </c>
      <c r="F62" s="7" t="str">
        <f t="shared" si="1"/>
        <v>[Développeur - Ingénieur DataViz].[Junior]</v>
      </c>
      <c r="G62" s="8"/>
      <c r="H62" s="8"/>
    </row>
    <row r="63" spans="2:8" ht="20" customHeight="1" x14ac:dyDescent="0.2">
      <c r="B63" s="350"/>
      <c r="C63" s="319" t="s">
        <v>207</v>
      </c>
      <c r="D63" s="319"/>
      <c r="E63" s="7" t="s">
        <v>14</v>
      </c>
      <c r="F63" s="7" t="str">
        <f t="shared" si="1"/>
        <v>[Développeur - Ingénieur DataViz].[Confirmé]</v>
      </c>
      <c r="G63" s="8"/>
      <c r="H63" s="8"/>
    </row>
    <row r="64" spans="2:8" ht="20" customHeight="1" x14ac:dyDescent="0.2">
      <c r="B64" s="350"/>
      <c r="C64" s="319" t="s">
        <v>207</v>
      </c>
      <c r="D64" s="319"/>
      <c r="E64" s="7" t="s">
        <v>15</v>
      </c>
      <c r="F64" s="7" t="str">
        <f t="shared" si="1"/>
        <v>[Développeur - Ingénieur DataViz].[Sénior]</v>
      </c>
      <c r="G64" s="8"/>
      <c r="H64" s="8"/>
    </row>
    <row r="65" spans="2:8" ht="20" customHeight="1" x14ac:dyDescent="0.2">
      <c r="B65" s="350"/>
      <c r="C65" s="319" t="s">
        <v>207</v>
      </c>
      <c r="D65" s="319"/>
      <c r="E65" s="7" t="s">
        <v>30</v>
      </c>
      <c r="F65" s="7" t="str">
        <f t="shared" si="1"/>
        <v>[Développeur - Ingénieur DataViz].[Expert]</v>
      </c>
      <c r="G65" s="8"/>
      <c r="H65" s="8"/>
    </row>
    <row r="66" spans="2:8" ht="34" customHeight="1" x14ac:dyDescent="0.2">
      <c r="B66" s="350"/>
      <c r="C66" s="319" t="s">
        <v>205</v>
      </c>
      <c r="D66" s="319" t="s">
        <v>55</v>
      </c>
      <c r="E66" s="9" t="s">
        <v>18</v>
      </c>
      <c r="F66" s="6" t="str">
        <f t="shared" ref="F66:F68" si="2">CONCATENATE("[",C66,"].[",E66,"]")</f>
        <v>[Ingénieur de la donnée / Data Engineer].[Junior]</v>
      </c>
      <c r="G66" s="8"/>
      <c r="H66" s="8"/>
    </row>
    <row r="67" spans="2:8" ht="34" customHeight="1" x14ac:dyDescent="0.2">
      <c r="B67" s="350"/>
      <c r="C67" s="319" t="s">
        <v>205</v>
      </c>
      <c r="D67" s="319" t="s">
        <v>55</v>
      </c>
      <c r="E67" s="10" t="s">
        <v>14</v>
      </c>
      <c r="F67" s="6" t="str">
        <f t="shared" si="2"/>
        <v>[Ingénieur de la donnée / Data Engineer].[Confirmé]</v>
      </c>
      <c r="G67" s="8"/>
      <c r="H67" s="8"/>
    </row>
    <row r="68" spans="2:8" ht="34" customHeight="1" x14ac:dyDescent="0.2">
      <c r="B68" s="350"/>
      <c r="C68" s="319" t="s">
        <v>205</v>
      </c>
      <c r="D68" s="319" t="s">
        <v>55</v>
      </c>
      <c r="E68" s="11" t="s">
        <v>15</v>
      </c>
      <c r="F68" s="6" t="str">
        <f t="shared" si="2"/>
        <v>[Ingénieur de la donnée / Data Engineer].[Sénior]</v>
      </c>
      <c r="G68" s="8"/>
      <c r="H68" s="8"/>
    </row>
    <row r="69" spans="2:8" ht="34" customHeight="1" x14ac:dyDescent="0.2">
      <c r="B69" s="350"/>
      <c r="C69" s="319" t="s">
        <v>204</v>
      </c>
      <c r="D69" s="319"/>
      <c r="E69" s="9" t="s">
        <v>18</v>
      </c>
      <c r="F69" s="6" t="str">
        <f t="shared" si="1"/>
        <v>[Architecte de la donnée / Tech Lead].[Junior]</v>
      </c>
      <c r="G69" s="8"/>
      <c r="H69" s="8"/>
    </row>
    <row r="70" spans="2:8" ht="34" customHeight="1" x14ac:dyDescent="0.2">
      <c r="B70" s="350"/>
      <c r="C70" s="319" t="s">
        <v>204</v>
      </c>
      <c r="D70" s="319"/>
      <c r="E70" s="10" t="s">
        <v>14</v>
      </c>
      <c r="F70" s="6" t="str">
        <f t="shared" si="1"/>
        <v>[Architecte de la donnée / Tech Lead].[Confirmé]</v>
      </c>
      <c r="G70" s="8"/>
      <c r="H70" s="8"/>
    </row>
    <row r="71" spans="2:8" ht="34" customHeight="1" x14ac:dyDescent="0.2">
      <c r="B71" s="351"/>
      <c r="C71" s="319" t="s">
        <v>204</v>
      </c>
      <c r="D71" s="319"/>
      <c r="E71" s="11" t="s">
        <v>15</v>
      </c>
      <c r="F71" s="6" t="str">
        <f t="shared" si="1"/>
        <v>[Architecte de la donnée / Tech Lead].[Sénior]</v>
      </c>
      <c r="G71" s="8"/>
      <c r="H71" s="8"/>
    </row>
    <row r="73" spans="2:8" x14ac:dyDescent="0.2">
      <c r="B73" s="347" t="s">
        <v>56</v>
      </c>
      <c r="C73" s="348"/>
    </row>
    <row r="74" spans="2:8" ht="43" customHeight="1" x14ac:dyDescent="0.2">
      <c r="B74" s="345" t="s">
        <v>57</v>
      </c>
      <c r="C74" s="346"/>
    </row>
    <row r="75" spans="2:8" x14ac:dyDescent="0.2">
      <c r="B75" s="13" t="s">
        <v>6</v>
      </c>
      <c r="C75" s="14" t="s">
        <v>58</v>
      </c>
    </row>
    <row r="76" spans="2:8" x14ac:dyDescent="0.2">
      <c r="B76" s="15" t="s">
        <v>18</v>
      </c>
      <c r="C76" s="16" t="s">
        <v>59</v>
      </c>
    </row>
    <row r="77" spans="2:8" x14ac:dyDescent="0.2">
      <c r="B77" s="15" t="s">
        <v>14</v>
      </c>
      <c r="C77" s="16" t="s">
        <v>60</v>
      </c>
    </row>
    <row r="78" spans="2:8" x14ac:dyDescent="0.2">
      <c r="B78" s="15" t="s">
        <v>15</v>
      </c>
      <c r="C78" s="16" t="s">
        <v>61</v>
      </c>
    </row>
    <row r="79" spans="2:8" x14ac:dyDescent="0.2">
      <c r="B79" s="15" t="s">
        <v>30</v>
      </c>
      <c r="C79" s="16" t="s">
        <v>62</v>
      </c>
    </row>
  </sheetData>
  <mergeCells count="10">
    <mergeCell ref="B26:B49"/>
    <mergeCell ref="C2:H2"/>
    <mergeCell ref="B5:H5"/>
    <mergeCell ref="G7:H7"/>
    <mergeCell ref="B9:B25"/>
    <mergeCell ref="B74:C74"/>
    <mergeCell ref="B73:C73"/>
    <mergeCell ref="B50:B52"/>
    <mergeCell ref="B53:B55"/>
    <mergeCell ref="B56:B71"/>
  </mergeCells>
  <pageMargins left="0.7" right="0.7" top="0.75" bottom="0.75" header="0.3" footer="0.3"/>
  <pageSetup paperSize="9" scale="37"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C290C-DC08-6943-AA11-05ADDDC645C4}">
  <sheetPr>
    <tabColor theme="4"/>
    <pageSetUpPr fitToPage="1"/>
  </sheetPr>
  <dimension ref="B2:S99"/>
  <sheetViews>
    <sheetView tabSelected="1" topLeftCell="A75" zoomScale="90" workbookViewId="0">
      <selection activeCell="H11" sqref="H11:H99"/>
    </sheetView>
  </sheetViews>
  <sheetFormatPr baseColWidth="10" defaultColWidth="11.6640625" defaultRowHeight="14" x14ac:dyDescent="0.2"/>
  <cols>
    <col min="1" max="1" width="1.6640625" style="34" customWidth="1"/>
    <col min="2" max="2" width="18.6640625" style="34" customWidth="1"/>
    <col min="3" max="3" width="35.6640625" style="34" customWidth="1"/>
    <col min="4" max="4" width="20.6640625" style="37" customWidth="1"/>
    <col min="5" max="5" width="60.6640625" style="37" customWidth="1"/>
    <col min="6" max="6" width="15.6640625" style="34" customWidth="1"/>
    <col min="7" max="8" width="19" style="34" customWidth="1"/>
    <col min="9" max="9" width="21.83203125" style="34" bestFit="1" customWidth="1"/>
    <col min="10" max="10" width="20.6640625" style="34" customWidth="1"/>
    <col min="11" max="11" width="23.33203125" style="34" bestFit="1" customWidth="1"/>
    <col min="12" max="16384" width="11.6640625" style="34"/>
  </cols>
  <sheetData>
    <row r="2" spans="2:19" customFormat="1" ht="124" customHeight="1" x14ac:dyDescent="0.2">
      <c r="B2" s="231" t="str">
        <f>Profil_TJM!B2</f>
        <v>MP24-35
(marché LDA.2026)</v>
      </c>
      <c r="C2" s="378" t="s">
        <v>1</v>
      </c>
      <c r="D2" s="379"/>
      <c r="E2" s="379"/>
      <c r="F2" s="379"/>
      <c r="G2" s="379"/>
      <c r="H2" s="379"/>
      <c r="I2" s="379"/>
      <c r="J2" s="380"/>
      <c r="K2" s="35"/>
      <c r="L2" s="35"/>
      <c r="M2" s="35"/>
      <c r="N2" s="35"/>
      <c r="O2" s="35"/>
      <c r="P2" s="35"/>
      <c r="Q2" s="34"/>
      <c r="R2" s="34"/>
      <c r="S2" s="34"/>
    </row>
    <row r="3" spans="2:19" s="17" customFormat="1" ht="23" x14ac:dyDescent="0.2">
      <c r="B3" s="18" t="s">
        <v>74</v>
      </c>
      <c r="C3" s="19"/>
      <c r="D3" s="33"/>
      <c r="E3" s="34"/>
      <c r="K3" s="35"/>
      <c r="L3" s="35"/>
    </row>
    <row r="4" spans="2:19" s="17" customFormat="1" ht="18" x14ac:dyDescent="0.2">
      <c r="B4" s="36"/>
      <c r="C4" s="36"/>
      <c r="D4" s="33"/>
      <c r="E4" s="37"/>
      <c r="K4" s="35"/>
      <c r="L4" s="35"/>
    </row>
    <row r="5" spans="2:19" s="17" customFormat="1" ht="59" customHeight="1" x14ac:dyDescent="0.2">
      <c r="B5" s="398" t="s">
        <v>267</v>
      </c>
      <c r="C5" s="399"/>
      <c r="D5" s="399"/>
      <c r="E5" s="399"/>
      <c r="F5" s="399"/>
      <c r="G5" s="399"/>
      <c r="H5" s="399"/>
      <c r="I5" s="399"/>
      <c r="J5" s="35"/>
      <c r="K5" s="35"/>
      <c r="L5" s="35"/>
    </row>
    <row r="6" spans="2:19" s="17" customFormat="1" ht="30" customHeight="1" x14ac:dyDescent="0.2">
      <c r="B6" s="38"/>
      <c r="C6" s="39"/>
      <c r="D6" s="40"/>
      <c r="E6" s="39"/>
      <c r="F6" s="35"/>
      <c r="G6" s="35"/>
      <c r="H6" s="35"/>
      <c r="I6" s="35"/>
      <c r="J6" s="35"/>
      <c r="K6" s="35"/>
    </row>
    <row r="7" spans="2:19" s="17" customFormat="1" ht="30" customHeight="1" x14ac:dyDescent="0.2">
      <c r="B7" s="41" t="s">
        <v>75</v>
      </c>
      <c r="C7" s="42"/>
      <c r="D7" s="43"/>
      <c r="E7" s="44"/>
      <c r="F7" s="45"/>
      <c r="H7" s="46" t="s">
        <v>76</v>
      </c>
      <c r="I7" s="47">
        <f>SUM(I11:I99)</f>
        <v>0</v>
      </c>
      <c r="J7" s="46" t="s">
        <v>77</v>
      </c>
      <c r="K7" s="47">
        <f>SUM(K11:K99)</f>
        <v>0</v>
      </c>
      <c r="L7" s="35"/>
    </row>
    <row r="8" spans="2:19" ht="30" customHeight="1" thickBot="1" x14ac:dyDescent="0.25">
      <c r="C8" s="48"/>
      <c r="D8" s="49"/>
      <c r="E8" s="50"/>
      <c r="F8" s="84"/>
      <c r="G8" s="51"/>
      <c r="H8" s="51"/>
      <c r="I8" s="35"/>
      <c r="J8" s="20">
        <v>0.2</v>
      </c>
      <c r="K8" s="35"/>
    </row>
    <row r="9" spans="2:19" s="54" customFormat="1" ht="50" customHeight="1" thickBot="1" x14ac:dyDescent="0.25">
      <c r="B9" s="52" t="s">
        <v>66</v>
      </c>
      <c r="C9" s="52" t="s">
        <v>78</v>
      </c>
      <c r="D9" s="52" t="s">
        <v>79</v>
      </c>
      <c r="E9" s="52" t="s">
        <v>80</v>
      </c>
      <c r="F9" s="53" t="s">
        <v>81</v>
      </c>
      <c r="G9" s="53" t="s">
        <v>299</v>
      </c>
      <c r="H9" s="53" t="s">
        <v>82</v>
      </c>
      <c r="I9" s="53" t="s">
        <v>83</v>
      </c>
      <c r="J9" s="53" t="s">
        <v>71</v>
      </c>
      <c r="K9" s="53" t="s">
        <v>84</v>
      </c>
    </row>
    <row r="10" spans="2:19" s="83" customFormat="1" ht="35" customHeight="1" thickBot="1" x14ac:dyDescent="0.25">
      <c r="B10" s="55" t="s">
        <v>209</v>
      </c>
      <c r="C10" s="55" t="s">
        <v>90</v>
      </c>
      <c r="D10" s="56"/>
      <c r="E10" s="77"/>
      <c r="F10" s="71"/>
      <c r="G10" s="71"/>
      <c r="H10" s="71"/>
      <c r="I10" s="71"/>
      <c r="J10" s="71"/>
      <c r="K10" s="320"/>
    </row>
    <row r="11" spans="2:19" ht="35" customHeight="1" thickBot="1" x14ac:dyDescent="0.25">
      <c r="B11" s="315" t="s">
        <v>361</v>
      </c>
      <c r="C11" s="315" t="s">
        <v>90</v>
      </c>
      <c r="D11" s="80" t="s">
        <v>364</v>
      </c>
      <c r="E11" s="77" t="s">
        <v>90</v>
      </c>
      <c r="F11" s="316">
        <f>'P1 - PILOT'!F17</f>
        <v>0</v>
      </c>
      <c r="G11" s="270"/>
      <c r="H11" s="264">
        <v>25</v>
      </c>
      <c r="I11" s="78">
        <f>F11*H11</f>
        <v>0</v>
      </c>
      <c r="J11" s="79">
        <f>I11*$J$8</f>
        <v>0</v>
      </c>
      <c r="K11" s="321">
        <f>I11+J11</f>
        <v>0</v>
      </c>
    </row>
    <row r="12" spans="2:19" s="83" customFormat="1" ht="35" customHeight="1" x14ac:dyDescent="0.2">
      <c r="B12" s="410" t="s">
        <v>362</v>
      </c>
      <c r="C12" s="401" t="s">
        <v>363</v>
      </c>
      <c r="D12" s="255" t="s">
        <v>365</v>
      </c>
      <c r="E12" s="256" t="s">
        <v>368</v>
      </c>
      <c r="F12" s="312">
        <f>'P1 - PILOT'!J27</f>
        <v>0</v>
      </c>
      <c r="G12" s="268"/>
      <c r="H12" s="336">
        <v>5</v>
      </c>
      <c r="I12" s="313">
        <f>F12*H12</f>
        <v>0</v>
      </c>
      <c r="J12" s="314">
        <f t="shared" ref="J12:J14" si="0">I12*$J$8</f>
        <v>0</v>
      </c>
      <c r="K12" s="188">
        <f>I12+J12</f>
        <v>0</v>
      </c>
    </row>
    <row r="13" spans="2:19" s="83" customFormat="1" ht="35" customHeight="1" x14ac:dyDescent="0.2">
      <c r="B13" s="410"/>
      <c r="C13" s="401"/>
      <c r="D13" s="255" t="s">
        <v>366</v>
      </c>
      <c r="E13" s="256" t="s">
        <v>369</v>
      </c>
      <c r="F13" s="65">
        <f>'P1 - PILOT'!J28</f>
        <v>0</v>
      </c>
      <c r="G13" s="274"/>
      <c r="H13" s="327">
        <v>5</v>
      </c>
      <c r="I13" s="89">
        <f>F13*H13</f>
        <v>0</v>
      </c>
      <c r="J13" s="66">
        <f t="shared" si="0"/>
        <v>0</v>
      </c>
      <c r="K13" s="100">
        <f>I13+J13</f>
        <v>0</v>
      </c>
    </row>
    <row r="14" spans="2:19" s="83" customFormat="1" ht="35" customHeight="1" thickBot="1" x14ac:dyDescent="0.25">
      <c r="B14" s="411"/>
      <c r="C14" s="402"/>
      <c r="D14" s="257" t="s">
        <v>367</v>
      </c>
      <c r="E14" s="258" t="s">
        <v>370</v>
      </c>
      <c r="F14" s="67">
        <f>'P1 - PILOT'!J29</f>
        <v>0</v>
      </c>
      <c r="G14" s="275"/>
      <c r="H14" s="328">
        <v>5</v>
      </c>
      <c r="I14" s="259">
        <f>F14*H14</f>
        <v>0</v>
      </c>
      <c r="J14" s="68">
        <f t="shared" si="0"/>
        <v>0</v>
      </c>
      <c r="K14" s="260">
        <f>I14+J14</f>
        <v>0</v>
      </c>
    </row>
    <row r="15" spans="2:19" ht="35" customHeight="1" thickBot="1" x14ac:dyDescent="0.25">
      <c r="B15" s="55" t="s">
        <v>210</v>
      </c>
      <c r="C15" s="69" t="s">
        <v>85</v>
      </c>
      <c r="D15" s="70" t="s">
        <v>227</v>
      </c>
      <c r="E15" s="85" t="s">
        <v>85</v>
      </c>
      <c r="F15" s="78">
        <f>'P2 - PCLDA'!F16</f>
        <v>0</v>
      </c>
      <c r="G15" s="265"/>
      <c r="H15" s="261">
        <v>1</v>
      </c>
      <c r="I15" s="58">
        <f>F15*H15</f>
        <v>0</v>
      </c>
      <c r="J15" s="59">
        <f>I15*$J$8</f>
        <v>0</v>
      </c>
      <c r="K15" s="98">
        <f>I15+J15</f>
        <v>0</v>
      </c>
    </row>
    <row r="16" spans="2:19" ht="52" customHeight="1" thickBot="1" x14ac:dyDescent="0.25">
      <c r="B16" s="55" t="s">
        <v>211</v>
      </c>
      <c r="C16" s="88" t="s">
        <v>91</v>
      </c>
      <c r="D16" s="70"/>
      <c r="E16" s="86"/>
      <c r="F16" s="71"/>
      <c r="G16" s="71"/>
      <c r="H16" s="71"/>
      <c r="I16" s="71"/>
      <c r="J16" s="71"/>
      <c r="K16" s="320"/>
    </row>
    <row r="17" spans="2:11" ht="35" customHeight="1" thickBot="1" x14ac:dyDescent="0.25">
      <c r="B17" s="72" t="s">
        <v>212</v>
      </c>
      <c r="C17" s="72" t="s">
        <v>92</v>
      </c>
      <c r="D17" s="70" t="s">
        <v>226</v>
      </c>
      <c r="E17" s="77" t="s">
        <v>105</v>
      </c>
      <c r="F17" s="92">
        <f>'P3 - ENV'!Q14</f>
        <v>0</v>
      </c>
      <c r="G17" s="266"/>
      <c r="H17" s="262">
        <v>1</v>
      </c>
      <c r="I17" s="62">
        <f>F17*H17</f>
        <v>0</v>
      </c>
      <c r="J17" s="59">
        <f>I17*$J$8</f>
        <v>0</v>
      </c>
      <c r="K17" s="100">
        <f>I17+J17</f>
        <v>0</v>
      </c>
    </row>
    <row r="18" spans="2:11" ht="35" customHeight="1" x14ac:dyDescent="0.2">
      <c r="B18" s="400" t="s">
        <v>213</v>
      </c>
      <c r="C18" s="400" t="s">
        <v>93</v>
      </c>
      <c r="D18" s="73" t="s">
        <v>228</v>
      </c>
      <c r="E18" s="74" t="s">
        <v>230</v>
      </c>
      <c r="F18" s="177">
        <f>'P3 - ENV'!Q25</f>
        <v>0</v>
      </c>
      <c r="G18" s="266"/>
      <c r="H18" s="263">
        <v>24</v>
      </c>
      <c r="I18" s="75">
        <f>F18*H18</f>
        <v>0</v>
      </c>
      <c r="J18" s="76">
        <f>I18*$J$8</f>
        <v>0</v>
      </c>
      <c r="K18" s="322">
        <f>I18+J18</f>
        <v>0</v>
      </c>
    </row>
    <row r="19" spans="2:11" ht="86" customHeight="1" thickBot="1" x14ac:dyDescent="0.25">
      <c r="B19" s="406"/>
      <c r="C19" s="406"/>
      <c r="D19" s="64" t="s">
        <v>229</v>
      </c>
      <c r="E19" s="217" t="s">
        <v>232</v>
      </c>
      <c r="F19" s="183">
        <f>'P3 - ENV'!Q26</f>
        <v>0</v>
      </c>
      <c r="G19" s="267"/>
      <c r="H19" s="337">
        <v>12</v>
      </c>
      <c r="I19" s="65">
        <f>F19*H19</f>
        <v>0</v>
      </c>
      <c r="J19" s="66">
        <f>I19*$J$8</f>
        <v>0</v>
      </c>
      <c r="K19" s="323">
        <f>I19+J19</f>
        <v>0</v>
      </c>
    </row>
    <row r="20" spans="2:11" ht="52" customHeight="1" thickBot="1" x14ac:dyDescent="0.25">
      <c r="B20" s="55" t="s">
        <v>214</v>
      </c>
      <c r="C20" s="88" t="s">
        <v>384</v>
      </c>
      <c r="D20" s="70"/>
      <c r="E20" s="86"/>
      <c r="F20" s="71"/>
      <c r="G20" s="71"/>
      <c r="H20" s="71"/>
      <c r="I20" s="71"/>
      <c r="J20" s="71"/>
      <c r="K20" s="320"/>
    </row>
    <row r="21" spans="2:11" ht="35" customHeight="1" x14ac:dyDescent="0.2">
      <c r="B21" s="400" t="s">
        <v>215</v>
      </c>
      <c r="C21" s="400" t="s">
        <v>94</v>
      </c>
      <c r="D21" s="70" t="s">
        <v>235</v>
      </c>
      <c r="E21" s="57" t="s">
        <v>106</v>
      </c>
      <c r="F21" s="92">
        <f>'P4 - TMA+DEV'!F21</f>
        <v>0</v>
      </c>
      <c r="G21" s="266"/>
      <c r="H21" s="262">
        <v>24</v>
      </c>
      <c r="I21" s="62">
        <f>F21*H21</f>
        <v>0</v>
      </c>
      <c r="J21" s="63">
        <f t="shared" ref="J21:J37" si="1">I21*$J$8</f>
        <v>0</v>
      </c>
      <c r="K21" s="100">
        <f>I21+J21</f>
        <v>0</v>
      </c>
    </row>
    <row r="22" spans="2:11" ht="35" customHeight="1" x14ac:dyDescent="0.2">
      <c r="B22" s="401"/>
      <c r="C22" s="401"/>
      <c r="D22" s="60" t="s">
        <v>236</v>
      </c>
      <c r="E22" s="94" t="s">
        <v>107</v>
      </c>
      <c r="F22" s="65">
        <f>'P4 - TMA+DEV'!F22</f>
        <v>0</v>
      </c>
      <c r="G22" s="268"/>
      <c r="H22" s="336">
        <v>2</v>
      </c>
      <c r="I22" s="62">
        <f>F22*H22</f>
        <v>0</v>
      </c>
      <c r="J22" s="63">
        <f t="shared" si="1"/>
        <v>0</v>
      </c>
      <c r="K22" s="100">
        <f>I22+J22</f>
        <v>0</v>
      </c>
    </row>
    <row r="23" spans="2:11" ht="35" customHeight="1" thickBot="1" x14ac:dyDescent="0.25">
      <c r="B23" s="397"/>
      <c r="C23" s="406"/>
      <c r="D23" s="60" t="s">
        <v>237</v>
      </c>
      <c r="E23" s="95" t="s">
        <v>108</v>
      </c>
      <c r="F23" s="67">
        <f>'P4 - TMA+DEV'!F23</f>
        <v>0</v>
      </c>
      <c r="G23" s="269"/>
      <c r="H23" s="327">
        <v>2</v>
      </c>
      <c r="I23" s="65">
        <f>F23*H23</f>
        <v>0</v>
      </c>
      <c r="J23" s="93">
        <f t="shared" si="1"/>
        <v>0</v>
      </c>
      <c r="K23" s="100">
        <f>I23+J23</f>
        <v>0</v>
      </c>
    </row>
    <row r="24" spans="2:11" ht="70" customHeight="1" thickBot="1" x14ac:dyDescent="0.25">
      <c r="B24" s="72" t="s">
        <v>216</v>
      </c>
      <c r="C24" s="87" t="s">
        <v>95</v>
      </c>
      <c r="D24" s="70" t="s">
        <v>234</v>
      </c>
      <c r="E24" s="77" t="s">
        <v>109</v>
      </c>
      <c r="F24" s="78">
        <f>'P4 - TMA+DEV'!F38</f>
        <v>0</v>
      </c>
      <c r="G24" s="270"/>
      <c r="H24" s="264">
        <v>24</v>
      </c>
      <c r="I24" s="78">
        <f>F24*H24</f>
        <v>0</v>
      </c>
      <c r="J24" s="79">
        <f t="shared" si="1"/>
        <v>0</v>
      </c>
      <c r="K24" s="321">
        <f>I24+J24</f>
        <v>0</v>
      </c>
    </row>
    <row r="25" spans="2:11" ht="52" customHeight="1" thickBot="1" x14ac:dyDescent="0.25">
      <c r="B25" s="55" t="s">
        <v>217</v>
      </c>
      <c r="C25" s="88" t="s">
        <v>96</v>
      </c>
      <c r="D25" s="70"/>
      <c r="E25" s="86"/>
      <c r="F25" s="71"/>
      <c r="G25" s="71"/>
      <c r="H25" s="71"/>
      <c r="I25" s="71"/>
      <c r="J25" s="71"/>
      <c r="K25" s="320"/>
    </row>
    <row r="26" spans="2:11" ht="35" customHeight="1" x14ac:dyDescent="0.2">
      <c r="B26" s="400" t="s">
        <v>218</v>
      </c>
      <c r="C26" s="403" t="s">
        <v>97</v>
      </c>
      <c r="D26" s="70" t="s">
        <v>294</v>
      </c>
      <c r="E26" s="69" t="s">
        <v>102</v>
      </c>
      <c r="F26" s="58">
        <f>'P5 - DEV TU'!R25</f>
        <v>0</v>
      </c>
      <c r="G26" s="271"/>
      <c r="H26" s="333">
        <v>1</v>
      </c>
      <c r="I26" s="58">
        <f>F26*H26</f>
        <v>0</v>
      </c>
      <c r="J26" s="59">
        <f t="shared" si="1"/>
        <v>0</v>
      </c>
      <c r="K26" s="98">
        <f t="shared" ref="K26:K91" si="2">I26+J26</f>
        <v>0</v>
      </c>
    </row>
    <row r="27" spans="2:11" ht="35" customHeight="1" x14ac:dyDescent="0.2">
      <c r="B27" s="401"/>
      <c r="C27" s="404"/>
      <c r="D27" s="60" t="s">
        <v>295</v>
      </c>
      <c r="E27" s="61" t="s">
        <v>103</v>
      </c>
      <c r="F27" s="81">
        <f>'P5 - DEV TU'!R26</f>
        <v>0</v>
      </c>
      <c r="G27" s="272"/>
      <c r="H27" s="334">
        <v>1</v>
      </c>
      <c r="I27" s="81">
        <f>F27*H27</f>
        <v>0</v>
      </c>
      <c r="J27" s="82">
        <f t="shared" si="1"/>
        <v>0</v>
      </c>
      <c r="K27" s="96">
        <f t="shared" si="2"/>
        <v>0</v>
      </c>
    </row>
    <row r="28" spans="2:11" ht="35" customHeight="1" thickBot="1" x14ac:dyDescent="0.25">
      <c r="B28" s="402"/>
      <c r="C28" s="405"/>
      <c r="D28" s="185" t="s">
        <v>296</v>
      </c>
      <c r="E28" s="186" t="s">
        <v>104</v>
      </c>
      <c r="F28" s="187">
        <f>'P5 - DEV TU'!R27</f>
        <v>0</v>
      </c>
      <c r="G28" s="273"/>
      <c r="H28" s="335">
        <v>2</v>
      </c>
      <c r="I28" s="187">
        <f>F28*H28</f>
        <v>0</v>
      </c>
      <c r="J28" s="90">
        <f t="shared" si="1"/>
        <v>0</v>
      </c>
      <c r="K28" s="188">
        <f t="shared" si="2"/>
        <v>0</v>
      </c>
    </row>
    <row r="29" spans="2:11" ht="35" customHeight="1" x14ac:dyDescent="0.2">
      <c r="B29" s="403" t="s">
        <v>219</v>
      </c>
      <c r="C29" s="407" t="s">
        <v>98</v>
      </c>
      <c r="D29" s="295" t="s">
        <v>353</v>
      </c>
      <c r="E29" s="296"/>
      <c r="F29" s="297"/>
      <c r="G29" s="298"/>
      <c r="H29" s="298"/>
      <c r="I29" s="297"/>
      <c r="J29" s="299"/>
      <c r="K29" s="324"/>
    </row>
    <row r="30" spans="2:11" ht="35" customHeight="1" x14ac:dyDescent="0.2">
      <c r="B30" s="404"/>
      <c r="C30" s="408"/>
      <c r="D30" s="294" t="s">
        <v>325</v>
      </c>
      <c r="E30" s="317" t="s">
        <v>326</v>
      </c>
      <c r="F30" s="99">
        <f>'P5 - DEV TU'!R36</f>
        <v>0</v>
      </c>
      <c r="G30" s="99">
        <f>F30+F30*'P5 - DEV TU'!$D$21</f>
        <v>0</v>
      </c>
      <c r="H30" s="329">
        <v>2</v>
      </c>
      <c r="I30" s="81">
        <f>G30*H30</f>
        <v>0</v>
      </c>
      <c r="J30" s="191">
        <f>I30*$J$8</f>
        <v>0</v>
      </c>
      <c r="K30" s="188">
        <f>I30+J30</f>
        <v>0</v>
      </c>
    </row>
    <row r="31" spans="2:11" ht="35" customHeight="1" x14ac:dyDescent="0.2">
      <c r="B31" s="404"/>
      <c r="C31" s="408"/>
      <c r="D31" s="193" t="s">
        <v>169</v>
      </c>
      <c r="E31" s="318" t="s">
        <v>110</v>
      </c>
      <c r="F31" s="99">
        <f>'P5 - DEV TU'!R37</f>
        <v>0</v>
      </c>
      <c r="G31" s="81">
        <f>F31+F31*'P5 - DEV TU'!$D$21</f>
        <v>0</v>
      </c>
      <c r="H31" s="332">
        <v>2</v>
      </c>
      <c r="I31" s="81">
        <f>G31*H31</f>
        <v>0</v>
      </c>
      <c r="J31" s="82">
        <f t="shared" si="1"/>
        <v>0</v>
      </c>
      <c r="K31" s="96">
        <f t="shared" si="2"/>
        <v>0</v>
      </c>
    </row>
    <row r="32" spans="2:11" ht="35" customHeight="1" x14ac:dyDescent="0.2">
      <c r="B32" s="404"/>
      <c r="C32" s="408"/>
      <c r="D32" s="193" t="s">
        <v>170</v>
      </c>
      <c r="E32" s="318" t="s">
        <v>111</v>
      </c>
      <c r="F32" s="99">
        <f>'P5 - DEV TU'!R38</f>
        <v>0</v>
      </c>
      <c r="G32" s="81">
        <f>F32+F32*'P5 - DEV TU'!$D$21</f>
        <v>0</v>
      </c>
      <c r="H32" s="332">
        <v>2</v>
      </c>
      <c r="I32" s="81">
        <f t="shared" ref="I32:I36" si="3">G32*H32</f>
        <v>0</v>
      </c>
      <c r="J32" s="82">
        <f t="shared" si="1"/>
        <v>0</v>
      </c>
      <c r="K32" s="96">
        <f t="shared" si="2"/>
        <v>0</v>
      </c>
    </row>
    <row r="33" spans="2:11" ht="35" customHeight="1" x14ac:dyDescent="0.2">
      <c r="B33" s="404"/>
      <c r="C33" s="408"/>
      <c r="D33" s="193" t="s">
        <v>171</v>
      </c>
      <c r="E33" s="318" t="s">
        <v>112</v>
      </c>
      <c r="F33" s="99">
        <f>'P5 - DEV TU'!R39</f>
        <v>0</v>
      </c>
      <c r="G33" s="81">
        <f>F33+F33*'P5 - DEV TU'!$D$21</f>
        <v>0</v>
      </c>
      <c r="H33" s="332">
        <v>2</v>
      </c>
      <c r="I33" s="81">
        <f>G33*H33</f>
        <v>0</v>
      </c>
      <c r="J33" s="82">
        <f t="shared" si="1"/>
        <v>0</v>
      </c>
      <c r="K33" s="96">
        <f t="shared" si="2"/>
        <v>0</v>
      </c>
    </row>
    <row r="34" spans="2:11" ht="35" customHeight="1" x14ac:dyDescent="0.2">
      <c r="B34" s="404"/>
      <c r="C34" s="408"/>
      <c r="D34" s="193" t="s">
        <v>327</v>
      </c>
      <c r="E34" s="318" t="s">
        <v>328</v>
      </c>
      <c r="F34" s="99">
        <f>'P5 - DEV TU'!R40</f>
        <v>0</v>
      </c>
      <c r="G34" s="81">
        <f>F34+F34*'P5 - DEV TU'!$D$21</f>
        <v>0</v>
      </c>
      <c r="H34" s="332">
        <v>2</v>
      </c>
      <c r="I34" s="81">
        <f t="shared" si="3"/>
        <v>0</v>
      </c>
      <c r="J34" s="82">
        <f t="shared" ref="J34" si="4">I34*$J$8</f>
        <v>0</v>
      </c>
      <c r="K34" s="96">
        <f t="shared" ref="K34" si="5">I34+J34</f>
        <v>0</v>
      </c>
    </row>
    <row r="35" spans="2:11" ht="35" customHeight="1" x14ac:dyDescent="0.2">
      <c r="B35" s="404"/>
      <c r="C35" s="408"/>
      <c r="D35" s="193" t="s">
        <v>172</v>
      </c>
      <c r="E35" s="318" t="s">
        <v>113</v>
      </c>
      <c r="F35" s="99">
        <f>'P5 - DEV TU'!R41</f>
        <v>0</v>
      </c>
      <c r="G35" s="81">
        <f>F35+F35*'P5 - DEV TU'!$D$21</f>
        <v>0</v>
      </c>
      <c r="H35" s="332">
        <v>2</v>
      </c>
      <c r="I35" s="81">
        <f t="shared" si="3"/>
        <v>0</v>
      </c>
      <c r="J35" s="82">
        <f t="shared" si="1"/>
        <v>0</v>
      </c>
      <c r="K35" s="96">
        <f t="shared" si="2"/>
        <v>0</v>
      </c>
    </row>
    <row r="36" spans="2:11" ht="35" customHeight="1" x14ac:dyDescent="0.2">
      <c r="B36" s="404"/>
      <c r="C36" s="408"/>
      <c r="D36" s="193" t="s">
        <v>173</v>
      </c>
      <c r="E36" s="318" t="s">
        <v>114</v>
      </c>
      <c r="F36" s="99">
        <f>'P5 - DEV TU'!R42</f>
        <v>0</v>
      </c>
      <c r="G36" s="81">
        <f>F36+F36*'P5 - DEV TU'!$D$21</f>
        <v>0</v>
      </c>
      <c r="H36" s="332">
        <v>2</v>
      </c>
      <c r="I36" s="81">
        <f t="shared" si="3"/>
        <v>0</v>
      </c>
      <c r="J36" s="82">
        <f t="shared" si="1"/>
        <v>0</v>
      </c>
      <c r="K36" s="96">
        <f t="shared" si="2"/>
        <v>0</v>
      </c>
    </row>
    <row r="37" spans="2:11" ht="35" customHeight="1" x14ac:dyDescent="0.2">
      <c r="B37" s="404"/>
      <c r="C37" s="408"/>
      <c r="D37" s="193" t="s">
        <v>174</v>
      </c>
      <c r="E37" s="318" t="s">
        <v>115</v>
      </c>
      <c r="F37" s="99">
        <f>'P5 - DEV TU'!R43</f>
        <v>0</v>
      </c>
      <c r="G37" s="81">
        <f>F37+F37*'P5 - DEV TU'!$D$21</f>
        <v>0</v>
      </c>
      <c r="H37" s="332">
        <v>2</v>
      </c>
      <c r="I37" s="81">
        <f t="shared" ref="I37:I71" si="6">G37*H37</f>
        <v>0</v>
      </c>
      <c r="J37" s="82">
        <f t="shared" si="1"/>
        <v>0</v>
      </c>
      <c r="K37" s="96">
        <f t="shared" si="2"/>
        <v>0</v>
      </c>
    </row>
    <row r="38" spans="2:11" ht="35" customHeight="1" x14ac:dyDescent="0.2">
      <c r="B38" s="404"/>
      <c r="C38" s="408"/>
      <c r="D38" s="193" t="s">
        <v>329</v>
      </c>
      <c r="E38" s="318" t="s">
        <v>330</v>
      </c>
      <c r="F38" s="99">
        <f>'P5 - DEV TU'!R44</f>
        <v>0</v>
      </c>
      <c r="G38" s="81">
        <f>F38+F38*'P5 - DEV TU'!$D$21</f>
        <v>0</v>
      </c>
      <c r="H38" s="332">
        <v>2</v>
      </c>
      <c r="I38" s="81">
        <f t="shared" si="6"/>
        <v>0</v>
      </c>
      <c r="J38" s="82">
        <f t="shared" ref="J38:J66" si="7">I38*$J$8</f>
        <v>0</v>
      </c>
      <c r="K38" s="96">
        <f t="shared" si="2"/>
        <v>0</v>
      </c>
    </row>
    <row r="39" spans="2:11" ht="35" customHeight="1" x14ac:dyDescent="0.2">
      <c r="B39" s="404"/>
      <c r="C39" s="408"/>
      <c r="D39" s="193" t="s">
        <v>175</v>
      </c>
      <c r="E39" s="318" t="s">
        <v>116</v>
      </c>
      <c r="F39" s="99">
        <f>'P5 - DEV TU'!R45</f>
        <v>0</v>
      </c>
      <c r="G39" s="81">
        <f>F39+F39*'P5 - DEV TU'!$D$21</f>
        <v>0</v>
      </c>
      <c r="H39" s="332">
        <v>2</v>
      </c>
      <c r="I39" s="81">
        <f t="shared" ref="I39" si="8">G39*H39</f>
        <v>0</v>
      </c>
      <c r="J39" s="82">
        <f t="shared" ref="J39" si="9">I39*$J$8</f>
        <v>0</v>
      </c>
      <c r="K39" s="96">
        <f t="shared" ref="K39" si="10">I39+J39</f>
        <v>0</v>
      </c>
    </row>
    <row r="40" spans="2:11" ht="35" customHeight="1" x14ac:dyDescent="0.2">
      <c r="B40" s="404"/>
      <c r="C40" s="408"/>
      <c r="D40" s="193" t="s">
        <v>176</v>
      </c>
      <c r="E40" s="318" t="s">
        <v>117</v>
      </c>
      <c r="F40" s="99">
        <f>'P5 - DEV TU'!R46</f>
        <v>0</v>
      </c>
      <c r="G40" s="81">
        <f>F40+F40*'P5 - DEV TU'!$D$21</f>
        <v>0</v>
      </c>
      <c r="H40" s="332">
        <v>2</v>
      </c>
      <c r="I40" s="81">
        <f t="shared" si="6"/>
        <v>0</v>
      </c>
      <c r="J40" s="82">
        <f t="shared" si="7"/>
        <v>0</v>
      </c>
      <c r="K40" s="96">
        <f t="shared" si="2"/>
        <v>0</v>
      </c>
    </row>
    <row r="41" spans="2:11" ht="35" customHeight="1" thickBot="1" x14ac:dyDescent="0.25">
      <c r="B41" s="404"/>
      <c r="C41" s="408"/>
      <c r="D41" s="193" t="s">
        <v>177</v>
      </c>
      <c r="E41" s="318" t="s">
        <v>118</v>
      </c>
      <c r="F41" s="99">
        <f>'P5 - DEV TU'!R47</f>
        <v>0</v>
      </c>
      <c r="G41" s="81">
        <f>F41+F41*'P5 - DEV TU'!$D$21</f>
        <v>0</v>
      </c>
      <c r="H41" s="332">
        <v>2</v>
      </c>
      <c r="I41" s="81">
        <f t="shared" ref="I41" si="11">G41*H41</f>
        <v>0</v>
      </c>
      <c r="J41" s="82">
        <f t="shared" ref="J41" si="12">I41*$J$8</f>
        <v>0</v>
      </c>
      <c r="K41" s="96">
        <f t="shared" ref="K41" si="13">I41+J41</f>
        <v>0</v>
      </c>
    </row>
    <row r="42" spans="2:11" ht="35" customHeight="1" x14ac:dyDescent="0.2">
      <c r="B42" s="404"/>
      <c r="C42" s="408"/>
      <c r="D42" s="304" t="s">
        <v>354</v>
      </c>
      <c r="E42" s="300"/>
      <c r="F42" s="301"/>
      <c r="G42" s="302"/>
      <c r="H42" s="302"/>
      <c r="I42" s="301"/>
      <c r="J42" s="303"/>
      <c r="K42" s="325"/>
    </row>
    <row r="43" spans="2:11" ht="35" customHeight="1" x14ac:dyDescent="0.2">
      <c r="B43" s="404"/>
      <c r="C43" s="408"/>
      <c r="D43" s="293" t="s">
        <v>331</v>
      </c>
      <c r="E43" s="190" t="s">
        <v>332</v>
      </c>
      <c r="F43" s="99">
        <f>'P5 - DEV TU'!R49</f>
        <v>0</v>
      </c>
      <c r="G43" s="99">
        <f>F43+F43*'P5 - DEV TU'!$D$21</f>
        <v>0</v>
      </c>
      <c r="H43" s="329">
        <v>2</v>
      </c>
      <c r="I43" s="99">
        <f t="shared" si="6"/>
        <v>0</v>
      </c>
      <c r="J43" s="191">
        <f t="shared" si="7"/>
        <v>0</v>
      </c>
      <c r="K43" s="97">
        <f t="shared" si="2"/>
        <v>0</v>
      </c>
    </row>
    <row r="44" spans="2:11" ht="35" customHeight="1" x14ac:dyDescent="0.2">
      <c r="B44" s="404"/>
      <c r="C44" s="408"/>
      <c r="D44" s="193" t="s">
        <v>178</v>
      </c>
      <c r="E44" s="61" t="s">
        <v>119</v>
      </c>
      <c r="F44" s="99">
        <f>'P5 - DEV TU'!R50</f>
        <v>0</v>
      </c>
      <c r="G44" s="81">
        <f>F44+F44*'P5 - DEV TU'!$D$21</f>
        <v>0</v>
      </c>
      <c r="H44" s="332">
        <v>2</v>
      </c>
      <c r="I44" s="81">
        <f t="shared" ref="I44" si="14">G44*H44</f>
        <v>0</v>
      </c>
      <c r="J44" s="82">
        <f t="shared" ref="J44" si="15">I44*$J$8</f>
        <v>0</v>
      </c>
      <c r="K44" s="96">
        <f t="shared" ref="K44" si="16">I44+J44</f>
        <v>0</v>
      </c>
    </row>
    <row r="45" spans="2:11" ht="35" customHeight="1" x14ac:dyDescent="0.2">
      <c r="B45" s="404"/>
      <c r="C45" s="408"/>
      <c r="D45" s="193" t="s">
        <v>179</v>
      </c>
      <c r="E45" s="61" t="s">
        <v>120</v>
      </c>
      <c r="F45" s="99">
        <f>'P5 - DEV TU'!R51</f>
        <v>0</v>
      </c>
      <c r="G45" s="81">
        <f>F45+F45*'P5 - DEV TU'!$D$21</f>
        <v>0</v>
      </c>
      <c r="H45" s="332">
        <v>2</v>
      </c>
      <c r="I45" s="81">
        <f t="shared" si="6"/>
        <v>0</v>
      </c>
      <c r="J45" s="82">
        <f t="shared" si="7"/>
        <v>0</v>
      </c>
      <c r="K45" s="96">
        <f t="shared" si="2"/>
        <v>0</v>
      </c>
    </row>
    <row r="46" spans="2:11" ht="35" customHeight="1" thickBot="1" x14ac:dyDescent="0.25">
      <c r="B46" s="404"/>
      <c r="C46" s="408"/>
      <c r="D46" s="193" t="s">
        <v>180</v>
      </c>
      <c r="E46" s="61" t="s">
        <v>121</v>
      </c>
      <c r="F46" s="99">
        <f>'P5 - DEV TU'!R52</f>
        <v>0</v>
      </c>
      <c r="G46" s="81">
        <f>F46+F46*'P5 - DEV TU'!$D$21</f>
        <v>0</v>
      </c>
      <c r="H46" s="332">
        <v>3</v>
      </c>
      <c r="I46" s="81">
        <f t="shared" ref="I46" si="17">G46*H46</f>
        <v>0</v>
      </c>
      <c r="J46" s="82">
        <f t="shared" ref="J46" si="18">I46*$J$8</f>
        <v>0</v>
      </c>
      <c r="K46" s="96">
        <f t="shared" ref="K46" si="19">I46+J46</f>
        <v>0</v>
      </c>
    </row>
    <row r="47" spans="2:11" ht="35" customHeight="1" x14ac:dyDescent="0.2">
      <c r="B47" s="404"/>
      <c r="C47" s="408"/>
      <c r="D47" s="304" t="s">
        <v>359</v>
      </c>
      <c r="E47" s="300"/>
      <c r="F47" s="301"/>
      <c r="G47" s="302"/>
      <c r="H47" s="302"/>
      <c r="I47" s="301"/>
      <c r="J47" s="303"/>
      <c r="K47" s="325"/>
    </row>
    <row r="48" spans="2:11" ht="35" customHeight="1" x14ac:dyDescent="0.2">
      <c r="B48" s="404"/>
      <c r="C48" s="408"/>
      <c r="D48" s="294" t="s">
        <v>333</v>
      </c>
      <c r="E48" s="317" t="s">
        <v>375</v>
      </c>
      <c r="F48" s="99">
        <f>'P5 - DEV TU'!R54</f>
        <v>0</v>
      </c>
      <c r="G48" s="99">
        <f>F48+F48*'P5 - DEV TU'!$D$21</f>
        <v>0</v>
      </c>
      <c r="H48" s="329">
        <v>2</v>
      </c>
      <c r="I48" s="99">
        <f>G48*H48</f>
        <v>0</v>
      </c>
      <c r="J48" s="191">
        <f t="shared" si="7"/>
        <v>0</v>
      </c>
      <c r="K48" s="97">
        <f t="shared" si="2"/>
        <v>0</v>
      </c>
    </row>
    <row r="49" spans="2:11" ht="35" customHeight="1" x14ac:dyDescent="0.2">
      <c r="B49" s="404"/>
      <c r="C49" s="408"/>
      <c r="D49" s="193" t="s">
        <v>181</v>
      </c>
      <c r="E49" s="318" t="s">
        <v>376</v>
      </c>
      <c r="F49" s="99">
        <f>'P5 - DEV TU'!R55</f>
        <v>0</v>
      </c>
      <c r="G49" s="99">
        <f>F49+F49*'P5 - DEV TU'!$D$21</f>
        <v>0</v>
      </c>
      <c r="H49" s="329">
        <v>1</v>
      </c>
      <c r="I49" s="99">
        <f t="shared" ref="I49:I55" si="20">G49*H49</f>
        <v>0</v>
      </c>
      <c r="J49" s="191">
        <f t="shared" ref="J49:J55" si="21">I49*$J$8</f>
        <v>0</v>
      </c>
      <c r="K49" s="97">
        <f t="shared" ref="K49:K55" si="22">I49+J49</f>
        <v>0</v>
      </c>
    </row>
    <row r="50" spans="2:11" ht="35" customHeight="1" x14ac:dyDescent="0.2">
      <c r="B50" s="404"/>
      <c r="C50" s="408"/>
      <c r="D50" s="193" t="s">
        <v>182</v>
      </c>
      <c r="E50" s="318" t="s">
        <v>377</v>
      </c>
      <c r="F50" s="99">
        <f>'P5 - DEV TU'!R56</f>
        <v>0</v>
      </c>
      <c r="G50" s="99">
        <f>F50+F50*'P5 - DEV TU'!$D$21</f>
        <v>0</v>
      </c>
      <c r="H50" s="329">
        <v>3</v>
      </c>
      <c r="I50" s="99">
        <f t="shared" si="20"/>
        <v>0</v>
      </c>
      <c r="J50" s="191">
        <f t="shared" si="21"/>
        <v>0</v>
      </c>
      <c r="K50" s="97">
        <f t="shared" si="22"/>
        <v>0</v>
      </c>
    </row>
    <row r="51" spans="2:11" ht="35" customHeight="1" x14ac:dyDescent="0.2">
      <c r="B51" s="404"/>
      <c r="C51" s="408"/>
      <c r="D51" s="193" t="s">
        <v>183</v>
      </c>
      <c r="E51" s="318" t="s">
        <v>378</v>
      </c>
      <c r="F51" s="99">
        <f>'P5 - DEV TU'!R57</f>
        <v>0</v>
      </c>
      <c r="G51" s="99">
        <f>F51+F51*'P5 - DEV TU'!$D$21</f>
        <v>0</v>
      </c>
      <c r="H51" s="329">
        <v>2</v>
      </c>
      <c r="I51" s="99">
        <f t="shared" si="20"/>
        <v>0</v>
      </c>
      <c r="J51" s="191">
        <f t="shared" si="21"/>
        <v>0</v>
      </c>
      <c r="K51" s="97">
        <f t="shared" si="22"/>
        <v>0</v>
      </c>
    </row>
    <row r="52" spans="2:11" ht="35" customHeight="1" x14ac:dyDescent="0.2">
      <c r="B52" s="404"/>
      <c r="C52" s="408"/>
      <c r="D52" s="193" t="s">
        <v>340</v>
      </c>
      <c r="E52" s="318" t="s">
        <v>379</v>
      </c>
      <c r="F52" s="99">
        <f>'P5 - DEV TU'!R58</f>
        <v>0</v>
      </c>
      <c r="G52" s="99">
        <f>F52+F52*'P5 - DEV TU'!$D$21</f>
        <v>0</v>
      </c>
      <c r="H52" s="329">
        <v>2</v>
      </c>
      <c r="I52" s="99">
        <f>G52*H52</f>
        <v>0</v>
      </c>
      <c r="J52" s="191">
        <f t="shared" si="21"/>
        <v>0</v>
      </c>
      <c r="K52" s="97">
        <f t="shared" si="22"/>
        <v>0</v>
      </c>
    </row>
    <row r="53" spans="2:11" ht="35" customHeight="1" x14ac:dyDescent="0.2">
      <c r="B53" s="404"/>
      <c r="C53" s="408"/>
      <c r="D53" s="193" t="s">
        <v>341</v>
      </c>
      <c r="E53" s="318" t="s">
        <v>380</v>
      </c>
      <c r="F53" s="99">
        <f>'P5 - DEV TU'!R59</f>
        <v>0</v>
      </c>
      <c r="G53" s="99">
        <f>F53+F53*'P5 - DEV TU'!$D$21</f>
        <v>0</v>
      </c>
      <c r="H53" s="329">
        <v>3</v>
      </c>
      <c r="I53" s="99">
        <f t="shared" si="20"/>
        <v>0</v>
      </c>
      <c r="J53" s="191">
        <f t="shared" si="21"/>
        <v>0</v>
      </c>
      <c r="K53" s="97">
        <f t="shared" si="22"/>
        <v>0</v>
      </c>
    </row>
    <row r="54" spans="2:11" ht="35" customHeight="1" x14ac:dyDescent="0.2">
      <c r="B54" s="404"/>
      <c r="C54" s="408"/>
      <c r="D54" s="193" t="s">
        <v>342</v>
      </c>
      <c r="E54" s="318" t="s">
        <v>381</v>
      </c>
      <c r="F54" s="99">
        <f>'P5 - DEV TU'!R60</f>
        <v>0</v>
      </c>
      <c r="G54" s="99">
        <f>F54+F54*'P5 - DEV TU'!$D$21</f>
        <v>0</v>
      </c>
      <c r="H54" s="329">
        <v>3</v>
      </c>
      <c r="I54" s="99">
        <f t="shared" si="20"/>
        <v>0</v>
      </c>
      <c r="J54" s="191">
        <f t="shared" si="21"/>
        <v>0</v>
      </c>
      <c r="K54" s="97">
        <f t="shared" si="22"/>
        <v>0</v>
      </c>
    </row>
    <row r="55" spans="2:11" ht="35" customHeight="1" thickBot="1" x14ac:dyDescent="0.25">
      <c r="B55" s="404"/>
      <c r="C55" s="408"/>
      <c r="D55" s="193" t="s">
        <v>343</v>
      </c>
      <c r="E55" s="318" t="s">
        <v>382</v>
      </c>
      <c r="F55" s="99">
        <f>'P5 - DEV TU'!R61</f>
        <v>0</v>
      </c>
      <c r="G55" s="99">
        <f>F55+F55*'P5 - DEV TU'!$D$21</f>
        <v>0</v>
      </c>
      <c r="H55" s="329">
        <v>3</v>
      </c>
      <c r="I55" s="99">
        <f t="shared" si="20"/>
        <v>0</v>
      </c>
      <c r="J55" s="191">
        <f t="shared" si="21"/>
        <v>0</v>
      </c>
      <c r="K55" s="97">
        <f t="shared" si="22"/>
        <v>0</v>
      </c>
    </row>
    <row r="56" spans="2:11" ht="35" customHeight="1" x14ac:dyDescent="0.2">
      <c r="B56" s="404"/>
      <c r="C56" s="408"/>
      <c r="D56" s="304" t="s">
        <v>355</v>
      </c>
      <c r="E56" s="300"/>
      <c r="F56" s="301"/>
      <c r="G56" s="302"/>
      <c r="H56" s="302"/>
      <c r="I56" s="301"/>
      <c r="J56" s="303"/>
      <c r="K56" s="325"/>
    </row>
    <row r="57" spans="2:11" ht="35" customHeight="1" x14ac:dyDescent="0.2">
      <c r="B57" s="404"/>
      <c r="C57" s="408"/>
      <c r="D57" s="293" t="s">
        <v>334</v>
      </c>
      <c r="E57" s="190" t="s">
        <v>335</v>
      </c>
      <c r="F57" s="99">
        <f>'P5 - DEV TU'!R63</f>
        <v>0</v>
      </c>
      <c r="G57" s="99">
        <f>F57+F57*'P5 - DEV TU'!$D$21</f>
        <v>0</v>
      </c>
      <c r="H57" s="329">
        <v>2</v>
      </c>
      <c r="I57" s="99">
        <f t="shared" si="6"/>
        <v>0</v>
      </c>
      <c r="J57" s="191">
        <f t="shared" si="7"/>
        <v>0</v>
      </c>
      <c r="K57" s="97">
        <f t="shared" si="2"/>
        <v>0</v>
      </c>
    </row>
    <row r="58" spans="2:11" ht="35" customHeight="1" x14ac:dyDescent="0.2">
      <c r="B58" s="404"/>
      <c r="C58" s="408"/>
      <c r="D58" s="193" t="s">
        <v>184</v>
      </c>
      <c r="E58" s="318" t="s">
        <v>249</v>
      </c>
      <c r="F58" s="99">
        <f>'P5 - DEV TU'!R64</f>
        <v>0</v>
      </c>
      <c r="G58" s="99">
        <f>F58+F58*'P5 - DEV TU'!$D$21</f>
        <v>0</v>
      </c>
      <c r="H58" s="329">
        <v>2</v>
      </c>
      <c r="I58" s="99">
        <f>G58*H58</f>
        <v>0</v>
      </c>
      <c r="J58" s="191">
        <f t="shared" ref="J58:J64" si="23">I58*$J$8</f>
        <v>0</v>
      </c>
      <c r="K58" s="97">
        <f t="shared" ref="K58:K64" si="24">I58+J58</f>
        <v>0</v>
      </c>
    </row>
    <row r="59" spans="2:11" ht="35" customHeight="1" x14ac:dyDescent="0.2">
      <c r="B59" s="404"/>
      <c r="C59" s="408"/>
      <c r="D59" s="193" t="s">
        <v>185</v>
      </c>
      <c r="E59" s="318" t="s">
        <v>251</v>
      </c>
      <c r="F59" s="99">
        <f>'P5 - DEV TU'!R65</f>
        <v>0</v>
      </c>
      <c r="G59" s="99">
        <f>F59+F59*'P5 - DEV TU'!$D$21</f>
        <v>0</v>
      </c>
      <c r="H59" s="329">
        <v>3</v>
      </c>
      <c r="I59" s="99">
        <f t="shared" ref="I59:I64" si="25">G59*H59</f>
        <v>0</v>
      </c>
      <c r="J59" s="191">
        <f t="shared" si="23"/>
        <v>0</v>
      </c>
      <c r="K59" s="97">
        <f t="shared" si="24"/>
        <v>0</v>
      </c>
    </row>
    <row r="60" spans="2:11" ht="35" customHeight="1" x14ac:dyDescent="0.2">
      <c r="B60" s="404"/>
      <c r="C60" s="408"/>
      <c r="D60" s="193" t="s">
        <v>186</v>
      </c>
      <c r="E60" s="318" t="s">
        <v>250</v>
      </c>
      <c r="F60" s="99">
        <f>'P5 - DEV TU'!R66</f>
        <v>0</v>
      </c>
      <c r="G60" s="99">
        <f>F60+F60*'P5 - DEV TU'!$D$21</f>
        <v>0</v>
      </c>
      <c r="H60" s="329">
        <v>3</v>
      </c>
      <c r="I60" s="99">
        <f t="shared" si="25"/>
        <v>0</v>
      </c>
      <c r="J60" s="191">
        <f t="shared" si="23"/>
        <v>0</v>
      </c>
      <c r="K60" s="97">
        <f t="shared" si="24"/>
        <v>0</v>
      </c>
    </row>
    <row r="61" spans="2:11" ht="35" customHeight="1" x14ac:dyDescent="0.2">
      <c r="B61" s="404"/>
      <c r="C61" s="408"/>
      <c r="D61" s="193" t="s">
        <v>336</v>
      </c>
      <c r="E61" s="318" t="s">
        <v>337</v>
      </c>
      <c r="F61" s="99">
        <f>'P5 - DEV TU'!R67</f>
        <v>0</v>
      </c>
      <c r="G61" s="99">
        <f>F61+F61*'P5 - DEV TU'!$D$21</f>
        <v>0</v>
      </c>
      <c r="H61" s="329">
        <v>2</v>
      </c>
      <c r="I61" s="99">
        <f t="shared" si="25"/>
        <v>0</v>
      </c>
      <c r="J61" s="191">
        <f t="shared" si="23"/>
        <v>0</v>
      </c>
      <c r="K61" s="97">
        <f t="shared" si="24"/>
        <v>0</v>
      </c>
    </row>
    <row r="62" spans="2:11" ht="35" customHeight="1" x14ac:dyDescent="0.2">
      <c r="B62" s="404"/>
      <c r="C62" s="408"/>
      <c r="D62" s="193" t="s">
        <v>187</v>
      </c>
      <c r="E62" s="318" t="s">
        <v>252</v>
      </c>
      <c r="F62" s="99">
        <f>'P5 - DEV TU'!R68</f>
        <v>0</v>
      </c>
      <c r="G62" s="99">
        <f>F62+F62*'P5 - DEV TU'!$D$21</f>
        <v>0</v>
      </c>
      <c r="H62" s="329">
        <v>1</v>
      </c>
      <c r="I62" s="99">
        <f t="shared" si="25"/>
        <v>0</v>
      </c>
      <c r="J62" s="191">
        <f t="shared" si="23"/>
        <v>0</v>
      </c>
      <c r="K62" s="97">
        <f t="shared" si="24"/>
        <v>0</v>
      </c>
    </row>
    <row r="63" spans="2:11" ht="35" customHeight="1" x14ac:dyDescent="0.2">
      <c r="B63" s="404"/>
      <c r="C63" s="408"/>
      <c r="D63" s="193" t="s">
        <v>188</v>
      </c>
      <c r="E63" s="318" t="s">
        <v>253</v>
      </c>
      <c r="F63" s="99">
        <f>'P5 - DEV TU'!R69</f>
        <v>0</v>
      </c>
      <c r="G63" s="99">
        <f>F63+F63*'P5 - DEV TU'!$D$21</f>
        <v>0</v>
      </c>
      <c r="H63" s="329">
        <v>2</v>
      </c>
      <c r="I63" s="99">
        <f t="shared" si="25"/>
        <v>0</v>
      </c>
      <c r="J63" s="191">
        <f t="shared" si="23"/>
        <v>0</v>
      </c>
      <c r="K63" s="97">
        <f t="shared" si="24"/>
        <v>0</v>
      </c>
    </row>
    <row r="64" spans="2:11" ht="35" customHeight="1" thickBot="1" x14ac:dyDescent="0.25">
      <c r="B64" s="404"/>
      <c r="C64" s="408"/>
      <c r="D64" s="193" t="s">
        <v>189</v>
      </c>
      <c r="E64" s="318" t="s">
        <v>254</v>
      </c>
      <c r="F64" s="99">
        <f>'P5 - DEV TU'!R70</f>
        <v>0</v>
      </c>
      <c r="G64" s="99">
        <f>F64+F64*'P5 - DEV TU'!$D$21</f>
        <v>0</v>
      </c>
      <c r="H64" s="329">
        <v>1</v>
      </c>
      <c r="I64" s="99">
        <f t="shared" si="25"/>
        <v>0</v>
      </c>
      <c r="J64" s="191">
        <f t="shared" si="23"/>
        <v>0</v>
      </c>
      <c r="K64" s="97">
        <f t="shared" si="24"/>
        <v>0</v>
      </c>
    </row>
    <row r="65" spans="2:11" ht="35" customHeight="1" x14ac:dyDescent="0.2">
      <c r="B65" s="404"/>
      <c r="C65" s="408"/>
      <c r="D65" s="304" t="s">
        <v>356</v>
      </c>
      <c r="E65" s="300"/>
      <c r="F65" s="301"/>
      <c r="G65" s="302"/>
      <c r="H65" s="302"/>
      <c r="I65" s="301"/>
      <c r="J65" s="303"/>
      <c r="K65" s="325"/>
    </row>
    <row r="66" spans="2:11" ht="35" customHeight="1" x14ac:dyDescent="0.2">
      <c r="B66" s="404"/>
      <c r="C66" s="408"/>
      <c r="D66" s="293" t="s">
        <v>338</v>
      </c>
      <c r="E66" s="190" t="s">
        <v>339</v>
      </c>
      <c r="F66" s="99">
        <f>'P5 - DEV TU'!R79</f>
        <v>0</v>
      </c>
      <c r="G66" s="99">
        <f>F66+F66*'P5 - DEV TU'!$D$21</f>
        <v>0</v>
      </c>
      <c r="H66" s="329">
        <v>2</v>
      </c>
      <c r="I66" s="99">
        <f>G66*H66</f>
        <v>0</v>
      </c>
      <c r="J66" s="191">
        <f t="shared" si="7"/>
        <v>0</v>
      </c>
      <c r="K66" s="97">
        <f t="shared" si="2"/>
        <v>0</v>
      </c>
    </row>
    <row r="67" spans="2:11" ht="35" customHeight="1" x14ac:dyDescent="0.2">
      <c r="B67" s="404"/>
      <c r="C67" s="408"/>
      <c r="D67" s="193" t="s">
        <v>190</v>
      </c>
      <c r="E67" s="61" t="s">
        <v>122</v>
      </c>
      <c r="F67" s="99">
        <f>'P5 - DEV TU'!R80</f>
        <v>0</v>
      </c>
      <c r="G67" s="99">
        <f>F67+F67*'P5 - DEV TU'!$D$21</f>
        <v>0</v>
      </c>
      <c r="H67" s="329">
        <v>2</v>
      </c>
      <c r="I67" s="99">
        <f t="shared" ref="I67:I69" si="26">G67*H67</f>
        <v>0</v>
      </c>
      <c r="J67" s="191">
        <f t="shared" ref="J67:J69" si="27">I67*$J$8</f>
        <v>0</v>
      </c>
      <c r="K67" s="97">
        <f t="shared" ref="K67:K69" si="28">I67+J67</f>
        <v>0</v>
      </c>
    </row>
    <row r="68" spans="2:11" ht="35" customHeight="1" x14ac:dyDescent="0.2">
      <c r="B68" s="404"/>
      <c r="C68" s="408"/>
      <c r="D68" s="193" t="s">
        <v>191</v>
      </c>
      <c r="E68" s="61" t="s">
        <v>123</v>
      </c>
      <c r="F68" s="99">
        <f>'P5 - DEV TU'!R81</f>
        <v>0</v>
      </c>
      <c r="G68" s="99">
        <f>F68+F68*'P5 - DEV TU'!$D$21</f>
        <v>0</v>
      </c>
      <c r="H68" s="329">
        <v>2</v>
      </c>
      <c r="I68" s="99">
        <f t="shared" si="26"/>
        <v>0</v>
      </c>
      <c r="J68" s="191">
        <f t="shared" si="27"/>
        <v>0</v>
      </c>
      <c r="K68" s="97">
        <f t="shared" si="28"/>
        <v>0</v>
      </c>
    </row>
    <row r="69" spans="2:11" ht="35" customHeight="1" thickBot="1" x14ac:dyDescent="0.25">
      <c r="B69" s="404"/>
      <c r="C69" s="408"/>
      <c r="D69" s="193" t="s">
        <v>192</v>
      </c>
      <c r="E69" s="61" t="s">
        <v>124</v>
      </c>
      <c r="F69" s="99">
        <f>'P5 - DEV TU'!R82</f>
        <v>0</v>
      </c>
      <c r="G69" s="99">
        <f>F69+F69*'P5 - DEV TU'!$D$21</f>
        <v>0</v>
      </c>
      <c r="H69" s="329">
        <v>1</v>
      </c>
      <c r="I69" s="99">
        <f t="shared" si="26"/>
        <v>0</v>
      </c>
      <c r="J69" s="191">
        <f t="shared" si="27"/>
        <v>0</v>
      </c>
      <c r="K69" s="97">
        <f t="shared" si="28"/>
        <v>0</v>
      </c>
    </row>
    <row r="70" spans="2:11" ht="35" customHeight="1" x14ac:dyDescent="0.2">
      <c r="B70" s="404"/>
      <c r="C70" s="408"/>
      <c r="D70" s="304" t="s">
        <v>357</v>
      </c>
      <c r="E70" s="300"/>
      <c r="F70" s="301"/>
      <c r="G70" s="302"/>
      <c r="H70" s="302"/>
      <c r="I70" s="301"/>
      <c r="J70" s="303"/>
      <c r="K70" s="325"/>
    </row>
    <row r="71" spans="2:11" ht="35" customHeight="1" x14ac:dyDescent="0.2">
      <c r="B71" s="404"/>
      <c r="C71" s="408"/>
      <c r="D71" s="293" t="s">
        <v>344</v>
      </c>
      <c r="E71" s="190" t="s">
        <v>345</v>
      </c>
      <c r="F71" s="99">
        <f>'P5 - DEV TU'!R91</f>
        <v>0</v>
      </c>
      <c r="G71" s="99">
        <f>F71+F71*'P5 - DEV TU'!$D$21</f>
        <v>0</v>
      </c>
      <c r="H71" s="329">
        <v>2</v>
      </c>
      <c r="I71" s="99">
        <f t="shared" si="6"/>
        <v>0</v>
      </c>
      <c r="J71" s="191">
        <f t="shared" ref="J71" si="29">I71*$J$8</f>
        <v>0</v>
      </c>
      <c r="K71" s="97">
        <f t="shared" si="2"/>
        <v>0</v>
      </c>
    </row>
    <row r="72" spans="2:11" ht="35" customHeight="1" x14ac:dyDescent="0.2">
      <c r="B72" s="404"/>
      <c r="C72" s="408"/>
      <c r="D72" s="60" t="s">
        <v>346</v>
      </c>
      <c r="E72" s="61" t="s">
        <v>125</v>
      </c>
      <c r="F72" s="99">
        <f>'P5 - DEV TU'!R92</f>
        <v>0</v>
      </c>
      <c r="G72" s="99">
        <f>F72+F72*'P5 - DEV TU'!$D$21</f>
        <v>0</v>
      </c>
      <c r="H72" s="329">
        <v>2</v>
      </c>
      <c r="I72" s="99">
        <f>G72*H72</f>
        <v>0</v>
      </c>
      <c r="J72" s="191">
        <f t="shared" ref="J72:J86" si="30">I72*$J$8</f>
        <v>0</v>
      </c>
      <c r="K72" s="97">
        <f t="shared" ref="K72:K86" si="31">I72+J72</f>
        <v>0</v>
      </c>
    </row>
    <row r="73" spans="2:11" ht="35" customHeight="1" x14ac:dyDescent="0.2">
      <c r="B73" s="404"/>
      <c r="C73" s="408"/>
      <c r="D73" s="60" t="s">
        <v>193</v>
      </c>
      <c r="E73" s="61" t="s">
        <v>126</v>
      </c>
      <c r="F73" s="99">
        <f>'P5 - DEV TU'!R93</f>
        <v>0</v>
      </c>
      <c r="G73" s="99">
        <f>F73+F73*'P5 - DEV TU'!$D$21</f>
        <v>0</v>
      </c>
      <c r="H73" s="329">
        <v>3</v>
      </c>
      <c r="I73" s="99">
        <f t="shared" ref="I73:I86" si="32">G73*H73</f>
        <v>0</v>
      </c>
      <c r="J73" s="191">
        <f t="shared" si="30"/>
        <v>0</v>
      </c>
      <c r="K73" s="97">
        <f t="shared" si="31"/>
        <v>0</v>
      </c>
    </row>
    <row r="74" spans="2:11" ht="35" customHeight="1" x14ac:dyDescent="0.2">
      <c r="B74" s="404"/>
      <c r="C74" s="408"/>
      <c r="D74" s="60" t="s">
        <v>194</v>
      </c>
      <c r="E74" s="61" t="s">
        <v>127</v>
      </c>
      <c r="F74" s="99">
        <f>'P5 - DEV TU'!R94</f>
        <v>0</v>
      </c>
      <c r="G74" s="99">
        <f>F74+F74*'P5 - DEV TU'!$D$21</f>
        <v>0</v>
      </c>
      <c r="H74" s="329">
        <v>3</v>
      </c>
      <c r="I74" s="99">
        <f t="shared" si="32"/>
        <v>0</v>
      </c>
      <c r="J74" s="191">
        <f t="shared" si="30"/>
        <v>0</v>
      </c>
      <c r="K74" s="97">
        <f t="shared" si="31"/>
        <v>0</v>
      </c>
    </row>
    <row r="75" spans="2:11" ht="35" customHeight="1" x14ac:dyDescent="0.2">
      <c r="B75" s="404"/>
      <c r="C75" s="408"/>
      <c r="D75" s="60" t="s">
        <v>348</v>
      </c>
      <c r="E75" s="61" t="s">
        <v>347</v>
      </c>
      <c r="F75" s="99">
        <f>'P5 - DEV TU'!R95</f>
        <v>0</v>
      </c>
      <c r="G75" s="99">
        <f>F75+F75*'P5 - DEV TU'!$D$21</f>
        <v>0</v>
      </c>
      <c r="H75" s="329">
        <v>2</v>
      </c>
      <c r="I75" s="99">
        <f t="shared" si="32"/>
        <v>0</v>
      </c>
      <c r="J75" s="191">
        <f t="shared" si="30"/>
        <v>0</v>
      </c>
      <c r="K75" s="97">
        <f t="shared" si="31"/>
        <v>0</v>
      </c>
    </row>
    <row r="76" spans="2:11" ht="35" customHeight="1" x14ac:dyDescent="0.2">
      <c r="B76" s="404"/>
      <c r="C76" s="408"/>
      <c r="D76" s="60" t="s">
        <v>195</v>
      </c>
      <c r="E76" s="61" t="s">
        <v>128</v>
      </c>
      <c r="F76" s="99">
        <f>'P5 - DEV TU'!R96</f>
        <v>0</v>
      </c>
      <c r="G76" s="99">
        <f>F76+F76*'P5 - DEV TU'!$D$21</f>
        <v>0</v>
      </c>
      <c r="H76" s="329">
        <v>2</v>
      </c>
      <c r="I76" s="99">
        <f t="shared" si="32"/>
        <v>0</v>
      </c>
      <c r="J76" s="191">
        <f t="shared" si="30"/>
        <v>0</v>
      </c>
      <c r="K76" s="97">
        <f t="shared" si="31"/>
        <v>0</v>
      </c>
    </row>
    <row r="77" spans="2:11" ht="35" customHeight="1" x14ac:dyDescent="0.2">
      <c r="B77" s="404"/>
      <c r="C77" s="408"/>
      <c r="D77" s="60" t="s">
        <v>196</v>
      </c>
      <c r="E77" s="61" t="s">
        <v>129</v>
      </c>
      <c r="F77" s="99">
        <f>'P5 - DEV TU'!R97</f>
        <v>0</v>
      </c>
      <c r="G77" s="99">
        <f>F77+F77*'P5 - DEV TU'!$D$21</f>
        <v>0</v>
      </c>
      <c r="H77" s="329">
        <v>3</v>
      </c>
      <c r="I77" s="99">
        <f t="shared" si="32"/>
        <v>0</v>
      </c>
      <c r="J77" s="191">
        <f t="shared" si="30"/>
        <v>0</v>
      </c>
      <c r="K77" s="97">
        <f t="shared" si="31"/>
        <v>0</v>
      </c>
    </row>
    <row r="78" spans="2:11" ht="35" customHeight="1" x14ac:dyDescent="0.2">
      <c r="B78" s="404"/>
      <c r="C78" s="408"/>
      <c r="D78" s="60" t="s">
        <v>197</v>
      </c>
      <c r="E78" s="61" t="s">
        <v>130</v>
      </c>
      <c r="F78" s="99">
        <f>'P5 - DEV TU'!R98</f>
        <v>0</v>
      </c>
      <c r="G78" s="99">
        <f>F78+F78*'P5 - DEV TU'!$D$21</f>
        <v>0</v>
      </c>
      <c r="H78" s="329">
        <v>2</v>
      </c>
      <c r="I78" s="99">
        <f>G78*H78</f>
        <v>0</v>
      </c>
      <c r="J78" s="191">
        <f t="shared" si="30"/>
        <v>0</v>
      </c>
      <c r="K78" s="97">
        <f t="shared" si="31"/>
        <v>0</v>
      </c>
    </row>
    <row r="79" spans="2:11" ht="35" customHeight="1" x14ac:dyDescent="0.2">
      <c r="B79" s="404"/>
      <c r="C79" s="408"/>
      <c r="D79" s="60" t="s">
        <v>349</v>
      </c>
      <c r="E79" s="61" t="s">
        <v>350</v>
      </c>
      <c r="F79" s="99">
        <f>'P5 - DEV TU'!R99</f>
        <v>0</v>
      </c>
      <c r="G79" s="99">
        <f>F79+F79*'P5 - DEV TU'!$D$21</f>
        <v>0</v>
      </c>
      <c r="H79" s="329">
        <v>2</v>
      </c>
      <c r="I79" s="99">
        <f t="shared" si="32"/>
        <v>0</v>
      </c>
      <c r="J79" s="191">
        <f t="shared" si="30"/>
        <v>0</v>
      </c>
      <c r="K79" s="97">
        <f t="shared" si="31"/>
        <v>0</v>
      </c>
    </row>
    <row r="80" spans="2:11" ht="35" customHeight="1" x14ac:dyDescent="0.2">
      <c r="B80" s="404"/>
      <c r="C80" s="408"/>
      <c r="D80" s="60" t="s">
        <v>198</v>
      </c>
      <c r="E80" s="61" t="s">
        <v>131</v>
      </c>
      <c r="F80" s="99">
        <f>'P5 - DEV TU'!R100</f>
        <v>0</v>
      </c>
      <c r="G80" s="99">
        <f>F80+F80*'P5 - DEV TU'!$D$21</f>
        <v>0</v>
      </c>
      <c r="H80" s="329">
        <v>2</v>
      </c>
      <c r="I80" s="99">
        <f t="shared" si="32"/>
        <v>0</v>
      </c>
      <c r="J80" s="191">
        <f t="shared" si="30"/>
        <v>0</v>
      </c>
      <c r="K80" s="97">
        <f t="shared" si="31"/>
        <v>0</v>
      </c>
    </row>
    <row r="81" spans="2:11" ht="35" customHeight="1" x14ac:dyDescent="0.2">
      <c r="B81" s="404"/>
      <c r="C81" s="408"/>
      <c r="D81" s="60" t="s">
        <v>199</v>
      </c>
      <c r="E81" s="61" t="s">
        <v>132</v>
      </c>
      <c r="F81" s="99">
        <f>'P5 - DEV TU'!R101</f>
        <v>0</v>
      </c>
      <c r="G81" s="99">
        <f>F81+F81*'P5 - DEV TU'!$D$21</f>
        <v>0</v>
      </c>
      <c r="H81" s="329">
        <v>2</v>
      </c>
      <c r="I81" s="99">
        <f t="shared" si="32"/>
        <v>0</v>
      </c>
      <c r="J81" s="191">
        <f t="shared" si="30"/>
        <v>0</v>
      </c>
      <c r="K81" s="97">
        <f t="shared" si="31"/>
        <v>0</v>
      </c>
    </row>
    <row r="82" spans="2:11" ht="35" customHeight="1" x14ac:dyDescent="0.2">
      <c r="B82" s="404"/>
      <c r="C82" s="408"/>
      <c r="D82" s="60" t="s">
        <v>200</v>
      </c>
      <c r="E82" s="61" t="s">
        <v>133</v>
      </c>
      <c r="F82" s="99">
        <f>'P5 - DEV TU'!R102</f>
        <v>0</v>
      </c>
      <c r="G82" s="99">
        <f>F82+F82*'P5 - DEV TU'!$D$21</f>
        <v>0</v>
      </c>
      <c r="H82" s="329">
        <v>3</v>
      </c>
      <c r="I82" s="99">
        <f t="shared" si="32"/>
        <v>0</v>
      </c>
      <c r="J82" s="191">
        <f t="shared" si="30"/>
        <v>0</v>
      </c>
      <c r="K82" s="97">
        <f t="shared" si="31"/>
        <v>0</v>
      </c>
    </row>
    <row r="83" spans="2:11" ht="35" customHeight="1" x14ac:dyDescent="0.2">
      <c r="B83" s="404"/>
      <c r="C83" s="408"/>
      <c r="D83" s="60" t="s">
        <v>351</v>
      </c>
      <c r="E83" s="61" t="s">
        <v>352</v>
      </c>
      <c r="F83" s="99">
        <f>'P5 - DEV TU'!R103</f>
        <v>0</v>
      </c>
      <c r="G83" s="99">
        <f>F83+F83*'P5 - DEV TU'!$D$21</f>
        <v>0</v>
      </c>
      <c r="H83" s="329">
        <v>1</v>
      </c>
      <c r="I83" s="99">
        <f>G83*H83</f>
        <v>0</v>
      </c>
      <c r="J83" s="191">
        <f t="shared" si="30"/>
        <v>0</v>
      </c>
      <c r="K83" s="97">
        <f t="shared" si="31"/>
        <v>0</v>
      </c>
    </row>
    <row r="84" spans="2:11" ht="35" customHeight="1" x14ac:dyDescent="0.2">
      <c r="B84" s="404"/>
      <c r="C84" s="408"/>
      <c r="D84" s="60" t="s">
        <v>201</v>
      </c>
      <c r="E84" s="61" t="s">
        <v>134</v>
      </c>
      <c r="F84" s="99">
        <f>'P5 - DEV TU'!R104</f>
        <v>0</v>
      </c>
      <c r="G84" s="99">
        <f>F84+F84*'P5 - DEV TU'!$D$21</f>
        <v>0</v>
      </c>
      <c r="H84" s="329">
        <v>2</v>
      </c>
      <c r="I84" s="99">
        <f>G84*H84</f>
        <v>0</v>
      </c>
      <c r="J84" s="191">
        <f t="shared" si="30"/>
        <v>0</v>
      </c>
      <c r="K84" s="97">
        <f t="shared" si="31"/>
        <v>0</v>
      </c>
    </row>
    <row r="85" spans="2:11" ht="35" customHeight="1" x14ac:dyDescent="0.2">
      <c r="B85" s="404"/>
      <c r="C85" s="408"/>
      <c r="D85" s="60" t="s">
        <v>202</v>
      </c>
      <c r="E85" s="61" t="s">
        <v>135</v>
      </c>
      <c r="F85" s="99">
        <f>'P5 - DEV TU'!R105</f>
        <v>0</v>
      </c>
      <c r="G85" s="99">
        <f>F85+F85*'P5 - DEV TU'!$D$21</f>
        <v>0</v>
      </c>
      <c r="H85" s="329">
        <v>3</v>
      </c>
      <c r="I85" s="99">
        <f t="shared" si="32"/>
        <v>0</v>
      </c>
      <c r="J85" s="191">
        <f t="shared" si="30"/>
        <v>0</v>
      </c>
      <c r="K85" s="97">
        <f t="shared" si="31"/>
        <v>0</v>
      </c>
    </row>
    <row r="86" spans="2:11" ht="35" customHeight="1" thickBot="1" x14ac:dyDescent="0.25">
      <c r="B86" s="404"/>
      <c r="C86" s="408"/>
      <c r="D86" s="60" t="s">
        <v>203</v>
      </c>
      <c r="E86" s="61" t="s">
        <v>136</v>
      </c>
      <c r="F86" s="99">
        <f>'P5 - DEV TU'!R106</f>
        <v>0</v>
      </c>
      <c r="G86" s="99">
        <f>F86+F86*'P5 - DEV TU'!$D$21</f>
        <v>0</v>
      </c>
      <c r="H86" s="329">
        <v>3</v>
      </c>
      <c r="I86" s="99">
        <f t="shared" si="32"/>
        <v>0</v>
      </c>
      <c r="J86" s="191">
        <f t="shared" si="30"/>
        <v>0</v>
      </c>
      <c r="K86" s="97">
        <f t="shared" si="31"/>
        <v>0</v>
      </c>
    </row>
    <row r="87" spans="2:11" ht="35" customHeight="1" x14ac:dyDescent="0.2">
      <c r="B87" s="395" t="s">
        <v>220</v>
      </c>
      <c r="C87" s="395" t="s">
        <v>99</v>
      </c>
      <c r="D87" s="70" t="s">
        <v>255</v>
      </c>
      <c r="E87" s="74" t="s">
        <v>137</v>
      </c>
      <c r="F87" s="75">
        <f>'P6 - INSTALLDEPLO'!Q14</f>
        <v>0</v>
      </c>
      <c r="G87" s="266"/>
      <c r="H87" s="330">
        <v>5</v>
      </c>
      <c r="I87" s="75">
        <f>F87*H87</f>
        <v>0</v>
      </c>
      <c r="J87" s="76">
        <f t="shared" ref="J87:J94" si="33">I87*$J$8</f>
        <v>0</v>
      </c>
      <c r="K87" s="322">
        <f t="shared" si="2"/>
        <v>0</v>
      </c>
    </row>
    <row r="88" spans="2:11" ht="35" customHeight="1" x14ac:dyDescent="0.2">
      <c r="B88" s="406"/>
      <c r="C88" s="406"/>
      <c r="D88" s="60" t="s">
        <v>256</v>
      </c>
      <c r="E88" s="61" t="s">
        <v>138</v>
      </c>
      <c r="F88" s="65">
        <f>'P6 - INSTALLDEPLO'!Q15</f>
        <v>0</v>
      </c>
      <c r="G88" s="276"/>
      <c r="H88" s="327">
        <v>5</v>
      </c>
      <c r="I88" s="65">
        <f>F88*H88</f>
        <v>0</v>
      </c>
      <c r="J88" s="66">
        <f t="shared" si="33"/>
        <v>0</v>
      </c>
      <c r="K88" s="323">
        <f t="shared" si="2"/>
        <v>0</v>
      </c>
    </row>
    <row r="89" spans="2:11" ht="35" customHeight="1" x14ac:dyDescent="0.2">
      <c r="B89" s="406"/>
      <c r="C89" s="406"/>
      <c r="D89" s="60" t="s">
        <v>257</v>
      </c>
      <c r="E89" s="61" t="s">
        <v>139</v>
      </c>
      <c r="F89" s="65">
        <f>'P6 - INSTALLDEPLO'!Q16</f>
        <v>0</v>
      </c>
      <c r="G89" s="276"/>
      <c r="H89" s="327">
        <v>5</v>
      </c>
      <c r="I89" s="65">
        <f t="shared" ref="I89:I94" si="34">F89*H89</f>
        <v>0</v>
      </c>
      <c r="J89" s="66">
        <f t="shared" si="33"/>
        <v>0</v>
      </c>
      <c r="K89" s="323">
        <f t="shared" si="2"/>
        <v>0</v>
      </c>
    </row>
    <row r="90" spans="2:11" ht="35" customHeight="1" thickBot="1" x14ac:dyDescent="0.25">
      <c r="B90" s="397"/>
      <c r="C90" s="397"/>
      <c r="D90" s="60" t="s">
        <v>258</v>
      </c>
      <c r="E90" s="61" t="s">
        <v>140</v>
      </c>
      <c r="F90" s="65">
        <f>'P6 - INSTALLDEPLO'!Q17</f>
        <v>0</v>
      </c>
      <c r="G90" s="276"/>
      <c r="H90" s="331">
        <v>5</v>
      </c>
      <c r="I90" s="67">
        <f t="shared" si="34"/>
        <v>0</v>
      </c>
      <c r="J90" s="68">
        <f t="shared" si="33"/>
        <v>0</v>
      </c>
      <c r="K90" s="326">
        <f t="shared" si="2"/>
        <v>0</v>
      </c>
    </row>
    <row r="91" spans="2:11" ht="35" customHeight="1" x14ac:dyDescent="0.2">
      <c r="B91" s="395" t="s">
        <v>221</v>
      </c>
      <c r="C91" s="395" t="s">
        <v>100</v>
      </c>
      <c r="D91" s="70" t="s">
        <v>259</v>
      </c>
      <c r="E91" s="74" t="s">
        <v>86</v>
      </c>
      <c r="F91" s="75">
        <f>'P7 - EXP'!E9</f>
        <v>0</v>
      </c>
      <c r="G91" s="277"/>
      <c r="H91" s="263">
        <v>20</v>
      </c>
      <c r="I91" s="75">
        <f t="shared" si="34"/>
        <v>0</v>
      </c>
      <c r="J91" s="76">
        <f t="shared" si="33"/>
        <v>0</v>
      </c>
      <c r="K91" s="98">
        <f t="shared" si="2"/>
        <v>0</v>
      </c>
    </row>
    <row r="92" spans="2:11" ht="35" customHeight="1" x14ac:dyDescent="0.2">
      <c r="B92" s="396"/>
      <c r="C92" s="396"/>
      <c r="D92" s="60" t="s">
        <v>260</v>
      </c>
      <c r="E92" s="61" t="s">
        <v>87</v>
      </c>
      <c r="F92" s="89">
        <f>'P7 - EXP'!E10</f>
        <v>0</v>
      </c>
      <c r="G92" s="278"/>
      <c r="H92" s="327">
        <v>20</v>
      </c>
      <c r="I92" s="89">
        <f>F92*H92</f>
        <v>0</v>
      </c>
      <c r="J92" s="66">
        <f t="shared" si="33"/>
        <v>0</v>
      </c>
      <c r="K92" s="100">
        <f>I93+J93</f>
        <v>0</v>
      </c>
    </row>
    <row r="93" spans="2:11" ht="35" customHeight="1" x14ac:dyDescent="0.2">
      <c r="B93" s="396"/>
      <c r="C93" s="396"/>
      <c r="D93" s="60" t="s">
        <v>261</v>
      </c>
      <c r="E93" s="61" t="s">
        <v>88</v>
      </c>
      <c r="F93" s="89">
        <f>'P7 - EXP'!E11</f>
        <v>0</v>
      </c>
      <c r="G93" s="278"/>
      <c r="H93" s="327">
        <v>20</v>
      </c>
      <c r="I93" s="89">
        <f>F93*H93</f>
        <v>0</v>
      </c>
      <c r="J93" s="66">
        <f t="shared" si="33"/>
        <v>0</v>
      </c>
      <c r="K93" s="100">
        <f>I94+J94</f>
        <v>0</v>
      </c>
    </row>
    <row r="94" spans="2:11" ht="35" customHeight="1" thickBot="1" x14ac:dyDescent="0.25">
      <c r="B94" s="397"/>
      <c r="C94" s="397"/>
      <c r="D94" s="60" t="s">
        <v>262</v>
      </c>
      <c r="E94" s="61" t="s">
        <v>89</v>
      </c>
      <c r="F94" s="89">
        <f>'P7 - EXP'!E12</f>
        <v>0</v>
      </c>
      <c r="G94" s="279"/>
      <c r="H94" s="328">
        <v>20</v>
      </c>
      <c r="I94" s="67">
        <f t="shared" si="34"/>
        <v>0</v>
      </c>
      <c r="J94" s="66">
        <f t="shared" si="33"/>
        <v>0</v>
      </c>
      <c r="K94" s="100">
        <f>I95+J95</f>
        <v>0</v>
      </c>
    </row>
    <row r="95" spans="2:11" s="83" customFormat="1" ht="35" customHeight="1" thickBot="1" x14ac:dyDescent="0.25">
      <c r="B95" s="91" t="s">
        <v>222</v>
      </c>
      <c r="C95" s="88" t="s">
        <v>101</v>
      </c>
      <c r="D95" s="70"/>
      <c r="E95" s="86"/>
      <c r="F95" s="71"/>
      <c r="G95" s="71"/>
      <c r="H95" s="71"/>
      <c r="I95" s="71"/>
      <c r="J95" s="71"/>
      <c r="K95" s="320"/>
    </row>
    <row r="96" spans="2:11" s="83" customFormat="1" ht="35" customHeight="1" thickBot="1" x14ac:dyDescent="0.25">
      <c r="B96" s="252" t="s">
        <v>283</v>
      </c>
      <c r="C96" s="251" t="s">
        <v>282</v>
      </c>
      <c r="D96" s="80" t="s">
        <v>284</v>
      </c>
      <c r="E96" s="77" t="s">
        <v>282</v>
      </c>
      <c r="F96" s="78">
        <f>'P8 - REV'!R14</f>
        <v>0</v>
      </c>
      <c r="G96" s="270"/>
      <c r="H96" s="264">
        <v>1</v>
      </c>
      <c r="I96" s="78">
        <f>F96*H96</f>
        <v>0</v>
      </c>
      <c r="J96" s="79">
        <f>I96*$J$8</f>
        <v>0</v>
      </c>
      <c r="K96" s="321">
        <f t="shared" ref="K96" si="35">I96+J96</f>
        <v>0</v>
      </c>
    </row>
    <row r="97" spans="2:11" s="83" customFormat="1" ht="35" customHeight="1" x14ac:dyDescent="0.2">
      <c r="B97" s="409" t="s">
        <v>286</v>
      </c>
      <c r="C97" s="400" t="s">
        <v>285</v>
      </c>
      <c r="D97" s="70" t="s">
        <v>287</v>
      </c>
      <c r="E97" s="69" t="s">
        <v>290</v>
      </c>
      <c r="F97" s="75">
        <f>'P8 - REV'!R16</f>
        <v>0</v>
      </c>
      <c r="G97" s="266"/>
      <c r="H97" s="263">
        <v>1</v>
      </c>
      <c r="I97" s="75">
        <f>F97*H97</f>
        <v>0</v>
      </c>
      <c r="J97" s="76">
        <f t="shared" ref="J97:J98" si="36">I97*$J$8</f>
        <v>0</v>
      </c>
      <c r="K97" s="98">
        <f t="shared" ref="K97:K99" si="37">I97+J97</f>
        <v>0</v>
      </c>
    </row>
    <row r="98" spans="2:11" s="83" customFormat="1" ht="35" customHeight="1" x14ac:dyDescent="0.2">
      <c r="B98" s="410"/>
      <c r="C98" s="401"/>
      <c r="D98" s="255" t="s">
        <v>288</v>
      </c>
      <c r="E98" s="256" t="s">
        <v>291</v>
      </c>
      <c r="F98" s="89">
        <f>'P8 - REV'!R17</f>
        <v>0</v>
      </c>
      <c r="G98" s="274"/>
      <c r="H98" s="327">
        <v>1</v>
      </c>
      <c r="I98" s="89">
        <f>F98*H98</f>
        <v>0</v>
      </c>
      <c r="J98" s="66">
        <f t="shared" si="36"/>
        <v>0</v>
      </c>
      <c r="K98" s="100">
        <f t="shared" si="37"/>
        <v>0</v>
      </c>
    </row>
    <row r="99" spans="2:11" s="83" customFormat="1" ht="35" customHeight="1" thickBot="1" x14ac:dyDescent="0.25">
      <c r="B99" s="411"/>
      <c r="C99" s="402"/>
      <c r="D99" s="257" t="s">
        <v>289</v>
      </c>
      <c r="E99" s="258" t="s">
        <v>292</v>
      </c>
      <c r="F99" s="259">
        <f>'P8 - REV'!R18</f>
        <v>0</v>
      </c>
      <c r="G99" s="275"/>
      <c r="H99" s="328">
        <v>1</v>
      </c>
      <c r="I99" s="259">
        <f>F99*H99</f>
        <v>0</v>
      </c>
      <c r="J99" s="68">
        <f>I99*$J$8</f>
        <v>0</v>
      </c>
      <c r="K99" s="260">
        <f t="shared" si="37"/>
        <v>0</v>
      </c>
    </row>
  </sheetData>
  <mergeCells count="18">
    <mergeCell ref="C97:C99"/>
    <mergeCell ref="B97:B99"/>
    <mergeCell ref="C2:J2"/>
    <mergeCell ref="B12:B14"/>
    <mergeCell ref="C12:C14"/>
    <mergeCell ref="B91:B94"/>
    <mergeCell ref="C91:C94"/>
    <mergeCell ref="B5:I5"/>
    <mergeCell ref="B26:B28"/>
    <mergeCell ref="C26:C28"/>
    <mergeCell ref="B18:B19"/>
    <mergeCell ref="C18:C19"/>
    <mergeCell ref="B21:B23"/>
    <mergeCell ref="C21:C23"/>
    <mergeCell ref="B29:B86"/>
    <mergeCell ref="C29:C86"/>
    <mergeCell ref="B87:B90"/>
    <mergeCell ref="C87:C90"/>
  </mergeCells>
  <phoneticPr fontId="39" type="noConversion"/>
  <pageMargins left="0.7" right="0.7" top="0.75" bottom="0.75" header="0.3" footer="0.3"/>
  <pageSetup paperSize="9" scale="27"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848D4-6412-7648-AC12-FDDB7913B0C2}">
  <sheetPr>
    <tabColor theme="4"/>
    <pageSetUpPr fitToPage="1"/>
  </sheetPr>
  <dimension ref="B2:T74"/>
  <sheetViews>
    <sheetView topLeftCell="A2" zoomScale="81" workbookViewId="0">
      <selection activeCell="E39" sqref="E39"/>
    </sheetView>
  </sheetViews>
  <sheetFormatPr baseColWidth="10" defaultColWidth="11.6640625" defaultRowHeight="14" x14ac:dyDescent="0.2"/>
  <cols>
    <col min="1" max="1" width="1.6640625" style="34" customWidth="1"/>
    <col min="2" max="2" width="18.6640625" style="34" customWidth="1"/>
    <col min="3" max="3" width="35.6640625" style="34" customWidth="1"/>
    <col min="4" max="4" width="20.6640625" style="37" customWidth="1"/>
    <col min="5" max="5" width="60.6640625" style="37" customWidth="1"/>
    <col min="6" max="6" width="29.5" style="34" customWidth="1"/>
    <col min="7" max="8" width="19" style="34" customWidth="1"/>
    <col min="9" max="9" width="21.83203125" style="34" bestFit="1" customWidth="1"/>
    <col min="10" max="10" width="20.6640625" style="34" customWidth="1"/>
    <col min="11" max="11" width="23.33203125" style="34" bestFit="1" customWidth="1"/>
    <col min="12" max="13" width="23.5" style="34" customWidth="1"/>
    <col min="14" max="16384" width="11.6640625" style="34"/>
  </cols>
  <sheetData>
    <row r="2" spans="2:20" customFormat="1" ht="100" customHeight="1" x14ac:dyDescent="0.2">
      <c r="B2" s="231" t="str">
        <f>Profil_TJM!B2</f>
        <v>MP24-35
(marché LDA.2026)</v>
      </c>
      <c r="C2" s="378" t="s">
        <v>1</v>
      </c>
      <c r="D2" s="379"/>
      <c r="E2" s="379"/>
      <c r="F2" s="379"/>
      <c r="G2" s="379"/>
      <c r="H2" s="379"/>
      <c r="I2" s="379"/>
      <c r="J2" s="380"/>
      <c r="K2" s="35"/>
      <c r="L2" s="35"/>
      <c r="M2" s="35"/>
      <c r="N2" s="35"/>
      <c r="O2" s="35"/>
      <c r="P2" s="35"/>
      <c r="Q2" s="35"/>
      <c r="R2" s="34"/>
      <c r="S2" s="34"/>
      <c r="T2" s="34"/>
    </row>
    <row r="3" spans="2:20" s="17" customFormat="1" ht="36" customHeight="1" x14ac:dyDescent="0.2">
      <c r="B3" s="18" t="s">
        <v>303</v>
      </c>
      <c r="C3" s="19"/>
      <c r="D3" s="33"/>
      <c r="E3" s="34"/>
      <c r="K3" s="35"/>
      <c r="L3" s="35"/>
      <c r="M3" s="35"/>
    </row>
    <row r="4" spans="2:20" s="17" customFormat="1" ht="18" x14ac:dyDescent="0.2">
      <c r="B4" s="36"/>
      <c r="C4" s="36"/>
      <c r="D4" s="33"/>
      <c r="E4" s="37"/>
      <c r="K4" s="35"/>
      <c r="L4" s="35"/>
      <c r="M4" s="35"/>
    </row>
    <row r="5" spans="2:20" s="17" customFormat="1" ht="101" customHeight="1" x14ac:dyDescent="0.2">
      <c r="B5" s="398" t="s">
        <v>383</v>
      </c>
      <c r="C5" s="399"/>
      <c r="D5" s="399"/>
      <c r="E5" s="399"/>
      <c r="F5" s="399"/>
      <c r="G5" s="399"/>
      <c r="H5" s="399"/>
      <c r="I5" s="399"/>
      <c r="J5" s="35"/>
      <c r="K5" s="35"/>
      <c r="L5" s="35"/>
      <c r="M5" s="35"/>
    </row>
    <row r="6" spans="2:20" s="17" customFormat="1" ht="30" customHeight="1" x14ac:dyDescent="0.2">
      <c r="B6" s="38"/>
      <c r="C6" s="39"/>
      <c r="D6" s="40"/>
      <c r="E6" s="39"/>
      <c r="F6" s="35"/>
      <c r="G6" s="35"/>
      <c r="H6" s="35"/>
      <c r="I6" s="35"/>
      <c r="J6" s="35"/>
      <c r="K6" s="20">
        <v>0.2</v>
      </c>
      <c r="L6" s="35"/>
    </row>
    <row r="7" spans="2:20" s="17" customFormat="1" ht="30" customHeight="1" x14ac:dyDescent="0.2">
      <c r="B7" s="41" t="s">
        <v>304</v>
      </c>
      <c r="C7" s="42"/>
      <c r="D7" s="43"/>
      <c r="E7" s="44"/>
      <c r="F7" s="45"/>
      <c r="H7" s="46" t="s">
        <v>76</v>
      </c>
      <c r="I7" s="47">
        <f>I74+K74+M74</f>
        <v>0</v>
      </c>
      <c r="J7" s="46" t="s">
        <v>77</v>
      </c>
      <c r="K7" s="47">
        <f>I7+I7*K6</f>
        <v>0</v>
      </c>
      <c r="L7" s="35"/>
      <c r="M7" s="35"/>
    </row>
    <row r="8" spans="2:20" ht="30" customHeight="1" thickBot="1" x14ac:dyDescent="0.25">
      <c r="C8" s="48"/>
      <c r="D8" s="49"/>
      <c r="E8" s="50"/>
      <c r="F8" s="84"/>
      <c r="G8" s="51"/>
      <c r="H8" s="51"/>
      <c r="I8" s="35"/>
      <c r="K8" s="35"/>
      <c r="L8" s="35"/>
    </row>
    <row r="9" spans="2:20" ht="63" customHeight="1" thickBot="1" x14ac:dyDescent="0.25">
      <c r="C9" s="48"/>
      <c r="D9" s="49"/>
      <c r="E9" s="50"/>
      <c r="F9" s="84"/>
      <c r="G9" s="51"/>
      <c r="H9" s="413" t="s">
        <v>309</v>
      </c>
      <c r="I9" s="413"/>
      <c r="J9" s="412" t="s">
        <v>308</v>
      </c>
      <c r="K9" s="412"/>
      <c r="L9" s="412" t="s">
        <v>310</v>
      </c>
      <c r="M9" s="412"/>
    </row>
    <row r="10" spans="2:20" s="54" customFormat="1" ht="50" customHeight="1" thickBot="1" x14ac:dyDescent="0.25">
      <c r="B10" s="52" t="s">
        <v>66</v>
      </c>
      <c r="C10" s="52" t="s">
        <v>78</v>
      </c>
      <c r="D10" s="52" t="s">
        <v>79</v>
      </c>
      <c r="E10" s="52" t="s">
        <v>80</v>
      </c>
      <c r="F10" s="282" t="s">
        <v>81</v>
      </c>
      <c r="G10" s="282" t="s">
        <v>299</v>
      </c>
      <c r="H10" s="289" t="s">
        <v>305</v>
      </c>
      <c r="I10" s="289" t="s">
        <v>83</v>
      </c>
      <c r="J10" s="289" t="s">
        <v>306</v>
      </c>
      <c r="K10" s="289" t="s">
        <v>83</v>
      </c>
      <c r="L10" s="289" t="s">
        <v>82</v>
      </c>
      <c r="M10" s="289" t="s">
        <v>307</v>
      </c>
    </row>
    <row r="11" spans="2:20" ht="52" customHeight="1" thickBot="1" x14ac:dyDescent="0.25">
      <c r="B11" s="55" t="s">
        <v>217</v>
      </c>
      <c r="C11" s="88" t="s">
        <v>96</v>
      </c>
      <c r="D11" s="70"/>
      <c r="E11" s="86"/>
      <c r="F11" s="71"/>
      <c r="G11" s="71"/>
      <c r="H11" s="71"/>
      <c r="I11" s="71"/>
      <c r="J11" s="71"/>
      <c r="K11" s="71"/>
      <c r="L11" s="71"/>
      <c r="M11" s="71"/>
    </row>
    <row r="12" spans="2:20" ht="35" customHeight="1" x14ac:dyDescent="0.2">
      <c r="B12" s="400" t="s">
        <v>218</v>
      </c>
      <c r="C12" s="403" t="s">
        <v>97</v>
      </c>
      <c r="D12" s="70" t="str">
        <f>DQE!D26</f>
        <v>UO_SP5.1.ETU-S</v>
      </c>
      <c r="E12" s="69" t="str">
        <f>DQE!E26</f>
        <v>Etude de cadrage de niveau "simple"</v>
      </c>
      <c r="F12" s="58">
        <f>'P5 - DEV TU'!R25</f>
        <v>0</v>
      </c>
      <c r="G12" s="271"/>
      <c r="H12" s="283"/>
      <c r="I12" s="58">
        <f>$F12*H12</f>
        <v>0</v>
      </c>
      <c r="J12" s="283"/>
      <c r="K12" s="58">
        <f>$F12*J12</f>
        <v>0</v>
      </c>
      <c r="L12" s="283"/>
      <c r="M12" s="58">
        <f>$F12*L12</f>
        <v>0</v>
      </c>
    </row>
    <row r="13" spans="2:20" ht="35" customHeight="1" x14ac:dyDescent="0.2">
      <c r="B13" s="401"/>
      <c r="C13" s="404"/>
      <c r="D13" s="60" t="str">
        <f>DQE!D27</f>
        <v>UO_SP5.1.ETU-M</v>
      </c>
      <c r="E13" s="61" t="str">
        <f>DQE!E27</f>
        <v>Etude de cadrage de niveau "moyen"</v>
      </c>
      <c r="F13" s="81">
        <f>'P5 - DEV TU'!R26</f>
        <v>0</v>
      </c>
      <c r="G13" s="272"/>
      <c r="H13" s="284"/>
      <c r="I13" s="81">
        <f>$F13*H13</f>
        <v>0</v>
      </c>
      <c r="J13" s="284"/>
      <c r="K13" s="81">
        <f>$F13*J13</f>
        <v>0</v>
      </c>
      <c r="L13" s="284"/>
      <c r="M13" s="81">
        <f>$F13*L13</f>
        <v>0</v>
      </c>
    </row>
    <row r="14" spans="2:20" ht="35" customHeight="1" thickBot="1" x14ac:dyDescent="0.25">
      <c r="B14" s="402"/>
      <c r="C14" s="405"/>
      <c r="D14" s="185" t="str">
        <f>DQE!D28</f>
        <v>UO_SP5.1.ETU-C</v>
      </c>
      <c r="E14" s="186" t="str">
        <f>DQE!E28</f>
        <v>Etude de cadrage de niveau "complexe"</v>
      </c>
      <c r="F14" s="187">
        <f>'P5 - DEV TU'!R27</f>
        <v>0</v>
      </c>
      <c r="G14" s="273"/>
      <c r="H14" s="285"/>
      <c r="I14" s="187">
        <f>$F14*H14</f>
        <v>0</v>
      </c>
      <c r="J14" s="285"/>
      <c r="K14" s="187">
        <f t="shared" ref="K14" si="0">$F14*J14</f>
        <v>0</v>
      </c>
      <c r="L14" s="285"/>
      <c r="M14" s="187">
        <f t="shared" ref="M14" si="1">$F14*L14</f>
        <v>0</v>
      </c>
    </row>
    <row r="15" spans="2:20" ht="35" customHeight="1" thickBot="1" x14ac:dyDescent="0.25">
      <c r="B15" s="315"/>
      <c r="C15" s="338"/>
      <c r="D15" s="339" t="str">
        <f>DQE!$D$29</f>
        <v>SP5.2.1 - INGESTION</v>
      </c>
      <c r="E15" s="340"/>
      <c r="F15" s="341"/>
      <c r="G15" s="341"/>
      <c r="H15" s="342"/>
      <c r="I15" s="341"/>
      <c r="J15" s="343"/>
      <c r="K15" s="343"/>
      <c r="L15" s="71"/>
      <c r="M15" s="320"/>
    </row>
    <row r="16" spans="2:20" ht="35" customHeight="1" x14ac:dyDescent="0.2">
      <c r="B16" s="401" t="s">
        <v>219</v>
      </c>
      <c r="C16" s="408" t="s">
        <v>98</v>
      </c>
      <c r="D16" s="293" t="str">
        <f>DQE!D30</f>
        <v>UO_SP5.2.1.IN-100-TS</v>
      </c>
      <c r="E16" s="190" t="str">
        <f>DQE!E30</f>
        <v>Ingestion de données catégorie de source n°1 de niveau "très simple"</v>
      </c>
      <c r="F16" s="99">
        <f>DQE!F30</f>
        <v>0</v>
      </c>
      <c r="G16" s="99">
        <f>DQE!G30</f>
        <v>0</v>
      </c>
      <c r="H16" s="288"/>
      <c r="I16" s="99">
        <f>$G16*H16</f>
        <v>0</v>
      </c>
      <c r="J16" s="288"/>
      <c r="K16" s="99">
        <f>$G16*J16</f>
        <v>0</v>
      </c>
      <c r="L16" s="288"/>
      <c r="M16" s="99">
        <f>$G16*L16</f>
        <v>0</v>
      </c>
    </row>
    <row r="17" spans="2:13" ht="35" customHeight="1" x14ac:dyDescent="0.2">
      <c r="B17" s="401"/>
      <c r="C17" s="408"/>
      <c r="D17" s="193" t="str">
        <f>DQE!D31</f>
        <v>UO_SP5.2.1.IN-100-S</v>
      </c>
      <c r="E17" s="318" t="str">
        <f>DQE!E31</f>
        <v>Ingestion de données catégorie de source n°1 de niveau "simple"</v>
      </c>
      <c r="F17" s="99">
        <f>DQE!F31</f>
        <v>0</v>
      </c>
      <c r="G17" s="99">
        <f>DQE!G31</f>
        <v>0</v>
      </c>
      <c r="H17" s="288"/>
      <c r="I17" s="81">
        <f>$G17*H17</f>
        <v>0</v>
      </c>
      <c r="J17" s="287"/>
      <c r="K17" s="81">
        <f>$G17*J17</f>
        <v>0</v>
      </c>
      <c r="L17" s="287"/>
      <c r="M17" s="81">
        <f>$G17*L17</f>
        <v>0</v>
      </c>
    </row>
    <row r="18" spans="2:13" ht="35" customHeight="1" x14ac:dyDescent="0.2">
      <c r="B18" s="401"/>
      <c r="C18" s="408"/>
      <c r="D18" s="193" t="str">
        <f>DQE!D32</f>
        <v>UO_SP5.2.1.IN-100-M</v>
      </c>
      <c r="E18" s="318" t="str">
        <f>DQE!E32</f>
        <v>Ingestion de données catégorie de source n°1 de niveau "moyen"</v>
      </c>
      <c r="F18" s="81">
        <f>DQE!F32</f>
        <v>0</v>
      </c>
      <c r="G18" s="81">
        <f>DQE!G32</f>
        <v>0</v>
      </c>
      <c r="H18" s="287"/>
      <c r="I18" s="81">
        <f t="shared" ref="I18:K71" si="2">$G18*H18</f>
        <v>0</v>
      </c>
      <c r="J18" s="287"/>
      <c r="K18" s="81">
        <f t="shared" si="2"/>
        <v>0</v>
      </c>
      <c r="L18" s="287"/>
      <c r="M18" s="81">
        <f t="shared" ref="M18" si="3">$G18*L18</f>
        <v>0</v>
      </c>
    </row>
    <row r="19" spans="2:13" ht="35" customHeight="1" x14ac:dyDescent="0.2">
      <c r="B19" s="401"/>
      <c r="C19" s="408"/>
      <c r="D19" s="193" t="str">
        <f>DQE!D33</f>
        <v>UO_SP5.2.1.IN-100-C</v>
      </c>
      <c r="E19" s="318" t="str">
        <f>DQE!E33</f>
        <v>Ingestion de données de niveau catégorie de source n°1 "complexe"</v>
      </c>
      <c r="F19" s="81">
        <f>DQE!F33</f>
        <v>0</v>
      </c>
      <c r="G19" s="81">
        <f>DQE!G33</f>
        <v>0</v>
      </c>
      <c r="H19" s="287"/>
      <c r="I19" s="81">
        <f t="shared" si="2"/>
        <v>0</v>
      </c>
      <c r="J19" s="287"/>
      <c r="K19" s="81">
        <f t="shared" si="2"/>
        <v>0</v>
      </c>
      <c r="L19" s="287"/>
      <c r="M19" s="81">
        <f>$G19*L19</f>
        <v>0</v>
      </c>
    </row>
    <row r="20" spans="2:13" ht="35" customHeight="1" x14ac:dyDescent="0.2">
      <c r="B20" s="401"/>
      <c r="C20" s="408"/>
      <c r="D20" s="193" t="str">
        <f>DQE!D34</f>
        <v>UO_SP5.2.1.IN-101-TS</v>
      </c>
      <c r="E20" s="318" t="str">
        <f>DQE!E34</f>
        <v>Ingestion de données de niveau catégorie de source n°2 "très simple"</v>
      </c>
      <c r="F20" s="81">
        <f>DQE!F34</f>
        <v>0</v>
      </c>
      <c r="G20" s="81">
        <f>DQE!G34</f>
        <v>0</v>
      </c>
      <c r="H20" s="287"/>
      <c r="I20" s="81">
        <f t="shared" ref="I20" si="4">$G20*H20</f>
        <v>0</v>
      </c>
      <c r="J20" s="287"/>
      <c r="K20" s="81">
        <f t="shared" ref="K20" si="5">$G20*J20</f>
        <v>0</v>
      </c>
      <c r="L20" s="287"/>
      <c r="M20" s="81">
        <f>$G20*L20</f>
        <v>0</v>
      </c>
    </row>
    <row r="21" spans="2:13" ht="35" customHeight="1" x14ac:dyDescent="0.2">
      <c r="B21" s="401"/>
      <c r="C21" s="408"/>
      <c r="D21" s="193" t="str">
        <f>DQE!D35</f>
        <v>UO_SP5.2.1.IN-101-S</v>
      </c>
      <c r="E21" s="318" t="str">
        <f>DQE!E35</f>
        <v>Ingestion de données de niveau catégorie de source n°2 "simple"</v>
      </c>
      <c r="F21" s="81">
        <f>DQE!F35</f>
        <v>0</v>
      </c>
      <c r="G21" s="81">
        <f>DQE!G35</f>
        <v>0</v>
      </c>
      <c r="H21" s="287"/>
      <c r="I21" s="81">
        <f t="shared" si="2"/>
        <v>0</v>
      </c>
      <c r="J21" s="287"/>
      <c r="K21" s="81">
        <f t="shared" si="2"/>
        <v>0</v>
      </c>
      <c r="L21" s="287"/>
      <c r="M21" s="81">
        <f>$G21*L21</f>
        <v>0</v>
      </c>
    </row>
    <row r="22" spans="2:13" ht="35" customHeight="1" x14ac:dyDescent="0.2">
      <c r="B22" s="401"/>
      <c r="C22" s="408"/>
      <c r="D22" s="193" t="str">
        <f>DQE!D36</f>
        <v>UO_SP5.2.1.IN-101-M</v>
      </c>
      <c r="E22" s="318" t="str">
        <f>DQE!E36</f>
        <v>Ingestion de données de niveau catégorie de source n°2 "moyen"</v>
      </c>
      <c r="F22" s="81">
        <f>DQE!F36</f>
        <v>0</v>
      </c>
      <c r="G22" s="81">
        <f>DQE!G36</f>
        <v>0</v>
      </c>
      <c r="H22" s="287"/>
      <c r="I22" s="81">
        <f t="shared" si="2"/>
        <v>0</v>
      </c>
      <c r="J22" s="287"/>
      <c r="K22" s="81">
        <f>$G22*J22</f>
        <v>0</v>
      </c>
      <c r="L22" s="287"/>
      <c r="M22" s="81">
        <f t="shared" ref="M22" si="6">$G22*L22</f>
        <v>0</v>
      </c>
    </row>
    <row r="23" spans="2:13" ht="35" customHeight="1" x14ac:dyDescent="0.2">
      <c r="B23" s="401"/>
      <c r="C23" s="408"/>
      <c r="D23" s="193" t="str">
        <f>DQE!D37</f>
        <v>UO_SP5.2.1.IN-101-C</v>
      </c>
      <c r="E23" s="318" t="str">
        <f>DQE!E37</f>
        <v>Ingestion de données de niveau catégorie de source n°2 "complexe"</v>
      </c>
      <c r="F23" s="81">
        <f>DQE!F37</f>
        <v>0</v>
      </c>
      <c r="G23" s="81">
        <f>DQE!G37</f>
        <v>0</v>
      </c>
      <c r="H23" s="287"/>
      <c r="I23" s="81">
        <f t="shared" si="2"/>
        <v>0</v>
      </c>
      <c r="J23" s="287"/>
      <c r="K23" s="81">
        <f t="shared" si="2"/>
        <v>0</v>
      </c>
      <c r="L23" s="287"/>
      <c r="M23" s="81">
        <f t="shared" ref="M23" si="7">$G23*L23</f>
        <v>0</v>
      </c>
    </row>
    <row r="24" spans="2:13" ht="35" customHeight="1" x14ac:dyDescent="0.2">
      <c r="B24" s="401"/>
      <c r="C24" s="408"/>
      <c r="D24" s="193" t="str">
        <f>DQE!D38</f>
        <v>UO_SP5.2.1.IN-102-TS</v>
      </c>
      <c r="E24" s="318" t="str">
        <f>DQE!E38</f>
        <v>Ingestion de données de niveau catégorie de source n°3 "très simple"</v>
      </c>
      <c r="F24" s="81">
        <f>DQE!F38</f>
        <v>0</v>
      </c>
      <c r="G24" s="81">
        <f>DQE!G38</f>
        <v>0</v>
      </c>
      <c r="H24" s="287"/>
      <c r="I24" s="81">
        <f t="shared" si="2"/>
        <v>0</v>
      </c>
      <c r="J24" s="287"/>
      <c r="K24" s="81">
        <f t="shared" si="2"/>
        <v>0</v>
      </c>
      <c r="L24" s="287"/>
      <c r="M24" s="81">
        <f t="shared" ref="M24" si="8">$G24*L24</f>
        <v>0</v>
      </c>
    </row>
    <row r="25" spans="2:13" ht="35" customHeight="1" x14ac:dyDescent="0.2">
      <c r="B25" s="401"/>
      <c r="C25" s="408"/>
      <c r="D25" s="193" t="str">
        <f>DQE!D39</f>
        <v>UO_SP5.2.1.IN-102-S</v>
      </c>
      <c r="E25" s="318" t="str">
        <f>DQE!E39</f>
        <v>Ingestion de données de niveau catégorie de source n°3 "simple"</v>
      </c>
      <c r="F25" s="81">
        <f>DQE!F39</f>
        <v>0</v>
      </c>
      <c r="G25" s="81">
        <f>DQE!G39</f>
        <v>0</v>
      </c>
      <c r="H25" s="287"/>
      <c r="I25" s="81">
        <f t="shared" ref="I25" si="9">$G25*H25</f>
        <v>0</v>
      </c>
      <c r="J25" s="287"/>
      <c r="K25" s="81">
        <f t="shared" ref="K25" si="10">$G25*J25</f>
        <v>0</v>
      </c>
      <c r="L25" s="287"/>
      <c r="M25" s="81">
        <f>$G25*L25</f>
        <v>0</v>
      </c>
    </row>
    <row r="26" spans="2:13" ht="35" customHeight="1" x14ac:dyDescent="0.2">
      <c r="B26" s="401"/>
      <c r="C26" s="408"/>
      <c r="D26" s="193" t="str">
        <f>DQE!D40</f>
        <v>UO_SP5.2.1.IN-102-M</v>
      </c>
      <c r="E26" s="318" t="str">
        <f>DQE!E40</f>
        <v>Ingestion de données de niveau catégorie de source n°3 "moyen"</v>
      </c>
      <c r="F26" s="81">
        <f>DQE!F40</f>
        <v>0</v>
      </c>
      <c r="G26" s="81">
        <f>DQE!G40</f>
        <v>0</v>
      </c>
      <c r="H26" s="287"/>
      <c r="I26" s="81">
        <f t="shared" si="2"/>
        <v>0</v>
      </c>
      <c r="J26" s="287"/>
      <c r="K26" s="81">
        <f t="shared" si="2"/>
        <v>0</v>
      </c>
      <c r="L26" s="287"/>
      <c r="M26" s="81">
        <f>$G26*L26</f>
        <v>0</v>
      </c>
    </row>
    <row r="27" spans="2:13" ht="35" customHeight="1" thickBot="1" x14ac:dyDescent="0.25">
      <c r="B27" s="401"/>
      <c r="C27" s="408"/>
      <c r="D27" s="193" t="str">
        <f>DQE!D41</f>
        <v>UO_SP5.2.1.IN-102-C</v>
      </c>
      <c r="E27" s="318" t="str">
        <f>DQE!E41</f>
        <v>Ingestion de données de niveau catégorie de source n°3 "complexe"</v>
      </c>
      <c r="F27" s="81">
        <f>DQE!F41</f>
        <v>0</v>
      </c>
      <c r="G27" s="81">
        <f>DQE!G41</f>
        <v>0</v>
      </c>
      <c r="H27" s="287"/>
      <c r="I27" s="81">
        <f t="shared" si="2"/>
        <v>0</v>
      </c>
      <c r="J27" s="287"/>
      <c r="K27" s="81">
        <f t="shared" si="2"/>
        <v>0</v>
      </c>
      <c r="L27" s="287"/>
      <c r="M27" s="81">
        <f>$G27*L27</f>
        <v>0</v>
      </c>
    </row>
    <row r="28" spans="2:13" ht="35" customHeight="1" thickBot="1" x14ac:dyDescent="0.25">
      <c r="B28" s="401"/>
      <c r="C28" s="408"/>
      <c r="D28" s="295" t="str">
        <f>DQE!$D42</f>
        <v>SP5.2.2 - EXPLORATION</v>
      </c>
      <c r="E28" s="296"/>
      <c r="F28" s="296"/>
      <c r="G28" s="296"/>
      <c r="H28" s="298"/>
      <c r="I28" s="297"/>
      <c r="J28" s="299"/>
      <c r="K28" s="299"/>
      <c r="L28" s="71"/>
      <c r="M28" s="71"/>
    </row>
    <row r="29" spans="2:13" ht="35" customHeight="1" x14ac:dyDescent="0.2">
      <c r="B29" s="401"/>
      <c r="C29" s="408"/>
      <c r="D29" s="194" t="str">
        <f>DQE!D43</f>
        <v>UO_SP5.2.2.EX-100-TS</v>
      </c>
      <c r="E29" s="195" t="str">
        <f>DQE!E43</f>
        <v>Exploration des données de niveau "très simple"</v>
      </c>
      <c r="F29" s="192">
        <f>DQE!F43</f>
        <v>0</v>
      </c>
      <c r="G29" s="192">
        <f>DQE!G43</f>
        <v>0</v>
      </c>
      <c r="H29" s="286"/>
      <c r="I29" s="192">
        <f t="shared" si="2"/>
        <v>0</v>
      </c>
      <c r="J29" s="286"/>
      <c r="K29" s="192">
        <f t="shared" si="2"/>
        <v>0</v>
      </c>
      <c r="L29" s="286"/>
      <c r="M29" s="192">
        <f t="shared" ref="M29:M30" si="11">$G29*L29</f>
        <v>0</v>
      </c>
    </row>
    <row r="30" spans="2:13" ht="35" customHeight="1" x14ac:dyDescent="0.2">
      <c r="B30" s="401"/>
      <c r="C30" s="408"/>
      <c r="D30" s="193" t="str">
        <f>DQE!D44</f>
        <v>UO_SP5.2.2.EX-100-S</v>
      </c>
      <c r="E30" s="61" t="str">
        <f>DQE!E44</f>
        <v>Exploration des données de niveau "simple"</v>
      </c>
      <c r="F30" s="81">
        <f>DQE!F44</f>
        <v>0</v>
      </c>
      <c r="G30" s="81">
        <f>DQE!G44</f>
        <v>0</v>
      </c>
      <c r="H30" s="287"/>
      <c r="I30" s="81">
        <f t="shared" ref="I30" si="12">$G30*H30</f>
        <v>0</v>
      </c>
      <c r="J30" s="287"/>
      <c r="K30" s="81">
        <f>$G30*J30</f>
        <v>0</v>
      </c>
      <c r="L30" s="287"/>
      <c r="M30" s="81">
        <f t="shared" si="11"/>
        <v>0</v>
      </c>
    </row>
    <row r="31" spans="2:13" ht="35" customHeight="1" x14ac:dyDescent="0.2">
      <c r="B31" s="401"/>
      <c r="C31" s="408"/>
      <c r="D31" s="193" t="str">
        <f>DQE!D45</f>
        <v>UO_SP5.2.2.EX-100-M</v>
      </c>
      <c r="E31" s="61" t="str">
        <f>DQE!E45</f>
        <v>Exploration des données de niveau "moyen"</v>
      </c>
      <c r="F31" s="81">
        <f>DQE!F45</f>
        <v>0</v>
      </c>
      <c r="G31" s="81">
        <f>DQE!G45</f>
        <v>0</v>
      </c>
      <c r="H31" s="287"/>
      <c r="I31" s="81">
        <f t="shared" si="2"/>
        <v>0</v>
      </c>
      <c r="J31" s="287"/>
      <c r="K31" s="81">
        <f>$G31*J31</f>
        <v>0</v>
      </c>
      <c r="L31" s="287"/>
      <c r="M31" s="81">
        <f t="shared" ref="M31" si="13">$G31*L31</f>
        <v>0</v>
      </c>
    </row>
    <row r="32" spans="2:13" ht="35" customHeight="1" thickBot="1" x14ac:dyDescent="0.25">
      <c r="B32" s="401"/>
      <c r="C32" s="408"/>
      <c r="D32" s="193" t="str">
        <f>DQE!D46</f>
        <v>UO_SP5.2.2.EX-100-C</v>
      </c>
      <c r="E32" s="61" t="str">
        <f>DQE!E46</f>
        <v>Exploration des données de niveau "complexe"</v>
      </c>
      <c r="F32" s="81">
        <f>DQE!F46</f>
        <v>0</v>
      </c>
      <c r="G32" s="81">
        <f>DQE!G46</f>
        <v>0</v>
      </c>
      <c r="H32" s="287"/>
      <c r="I32" s="81">
        <f t="shared" ref="I32" si="14">$G32*H32</f>
        <v>0</v>
      </c>
      <c r="J32" s="287"/>
      <c r="K32" s="81">
        <f>$G32*J32</f>
        <v>0</v>
      </c>
      <c r="L32" s="287"/>
      <c r="M32" s="81">
        <f t="shared" ref="M32" si="15">$G32*L32</f>
        <v>0</v>
      </c>
    </row>
    <row r="33" spans="2:13" ht="35" customHeight="1" thickBot="1" x14ac:dyDescent="0.25">
      <c r="B33" s="401"/>
      <c r="C33" s="408"/>
      <c r="D33" s="295" t="str">
        <f>DQE!$D47</f>
        <v>SP5.2.3 - PREPARATION</v>
      </c>
      <c r="E33" s="298"/>
      <c r="F33" s="297"/>
      <c r="G33" s="297"/>
      <c r="H33" s="299"/>
      <c r="I33" s="297"/>
      <c r="J33" s="299"/>
      <c r="K33" s="299"/>
      <c r="L33" s="71"/>
      <c r="M33" s="71"/>
    </row>
    <row r="34" spans="2:13" ht="35" customHeight="1" x14ac:dyDescent="0.2">
      <c r="B34" s="401"/>
      <c r="C34" s="408"/>
      <c r="D34" s="194" t="str">
        <f>DQE!D48</f>
        <v>UO_SP5.2.3.PR-100-TS</v>
      </c>
      <c r="E34" s="195" t="str">
        <f>DQE!E48</f>
        <v>Préparation des données via des scripts sur mesure de niveau "très simple"</v>
      </c>
      <c r="F34" s="192">
        <f>DQE!F48</f>
        <v>0</v>
      </c>
      <c r="G34" s="192">
        <f>DQE!G48</f>
        <v>0</v>
      </c>
      <c r="H34" s="286"/>
      <c r="I34" s="192">
        <f>$G34*H34</f>
        <v>0</v>
      </c>
      <c r="J34" s="286"/>
      <c r="K34" s="192">
        <f t="shared" si="2"/>
        <v>0</v>
      </c>
      <c r="L34" s="286"/>
      <c r="M34" s="192">
        <f t="shared" ref="M34:M35" si="16">$G34*L34</f>
        <v>0</v>
      </c>
    </row>
    <row r="35" spans="2:13" ht="35" customHeight="1" x14ac:dyDescent="0.2">
      <c r="B35" s="401"/>
      <c r="C35" s="408"/>
      <c r="D35" s="193" t="str">
        <f>DQE!D49</f>
        <v>UO_SP5.2.3.PR-100-S</v>
      </c>
      <c r="E35" s="61" t="str">
        <f>DQE!E49</f>
        <v>Préparation des données via des scripts sur mesure de niveau "simple"</v>
      </c>
      <c r="F35" s="81">
        <f>DQE!F49</f>
        <v>0</v>
      </c>
      <c r="G35" s="81">
        <f>DQE!G49</f>
        <v>0</v>
      </c>
      <c r="H35" s="287"/>
      <c r="I35" s="81">
        <f t="shared" ref="I35" si="17">$G35*H35</f>
        <v>0</v>
      </c>
      <c r="J35" s="287"/>
      <c r="K35" s="81">
        <f t="shared" ref="K35" si="18">$G35*J35</f>
        <v>0</v>
      </c>
      <c r="L35" s="287"/>
      <c r="M35" s="81">
        <f t="shared" si="16"/>
        <v>0</v>
      </c>
    </row>
    <row r="36" spans="2:13" ht="35" customHeight="1" x14ac:dyDescent="0.2">
      <c r="B36" s="401"/>
      <c r="C36" s="408"/>
      <c r="D36" s="193" t="str">
        <f>DQE!D50</f>
        <v>UO_SP5.2.3.PR-100-M</v>
      </c>
      <c r="E36" s="61" t="str">
        <f>DQE!E50</f>
        <v>Préparation des données via des scripts sur mesure de niveau "moyen"</v>
      </c>
      <c r="F36" s="81">
        <f>DQE!F50</f>
        <v>0</v>
      </c>
      <c r="G36" s="81">
        <f>DQE!G50</f>
        <v>0</v>
      </c>
      <c r="H36" s="287"/>
      <c r="I36" s="81">
        <f t="shared" si="2"/>
        <v>0</v>
      </c>
      <c r="J36" s="287"/>
      <c r="K36" s="81">
        <f t="shared" si="2"/>
        <v>0</v>
      </c>
      <c r="L36" s="287"/>
      <c r="M36" s="81">
        <f t="shared" ref="M36" si="19">$G36*L36</f>
        <v>0</v>
      </c>
    </row>
    <row r="37" spans="2:13" ht="35" customHeight="1" thickBot="1" x14ac:dyDescent="0.25">
      <c r="B37" s="401"/>
      <c r="C37" s="408"/>
      <c r="D37" s="193" t="str">
        <f>DQE!D51</f>
        <v>UO_SP5.2.3.PR-100-C</v>
      </c>
      <c r="E37" s="61" t="str">
        <f>DQE!E51</f>
        <v>Préparation des données via des scripts sur mesure de niveau "complexe"</v>
      </c>
      <c r="F37" s="81">
        <f>DQE!F51</f>
        <v>0</v>
      </c>
      <c r="G37" s="81">
        <f>DQE!G51</f>
        <v>0</v>
      </c>
      <c r="H37" s="287"/>
      <c r="I37" s="81">
        <f t="shared" ref="I37" si="20">$G37*H37</f>
        <v>0</v>
      </c>
      <c r="J37" s="287"/>
      <c r="K37" s="81">
        <f t="shared" ref="K37" si="21">$G37*J37</f>
        <v>0</v>
      </c>
      <c r="L37" s="287"/>
      <c r="M37" s="81">
        <f t="shared" ref="M37" si="22">$G37*L37</f>
        <v>0</v>
      </c>
    </row>
    <row r="38" spans="2:13" ht="35" customHeight="1" x14ac:dyDescent="0.2">
      <c r="B38" s="401"/>
      <c r="C38" s="408"/>
      <c r="D38" s="194" t="str">
        <f>DQE!D52</f>
        <v>UO_SP5.2.3.PR-101-TS</v>
      </c>
      <c r="E38" s="195" t="str">
        <f>DQE!E52</f>
        <v>Préparation des données via des outils spécialisés de niveau "très simple"</v>
      </c>
      <c r="F38" s="192">
        <f>DQE!F52</f>
        <v>0</v>
      </c>
      <c r="G38" s="192">
        <f>DQE!G52</f>
        <v>0</v>
      </c>
      <c r="H38" s="286"/>
      <c r="I38" s="192">
        <f>$G38*H38</f>
        <v>0</v>
      </c>
      <c r="J38" s="286"/>
      <c r="K38" s="192">
        <f t="shared" ref="K38:K39" si="23">$G38*J38</f>
        <v>0</v>
      </c>
      <c r="L38" s="286"/>
      <c r="M38" s="192">
        <f t="shared" ref="M38:M39" si="24">$G38*L38</f>
        <v>0</v>
      </c>
    </row>
    <row r="39" spans="2:13" ht="35" customHeight="1" x14ac:dyDescent="0.2">
      <c r="B39" s="401"/>
      <c r="C39" s="408"/>
      <c r="D39" s="193" t="str">
        <f>DQE!D53</f>
        <v>UO_SP5.2.3.PR-101-S</v>
      </c>
      <c r="E39" s="61" t="str">
        <f>DQE!E53</f>
        <v>Préparation des données via des outils spécialisés de niveau "simple"</v>
      </c>
      <c r="F39" s="81">
        <f>DQE!F53</f>
        <v>0</v>
      </c>
      <c r="G39" s="81">
        <f>DQE!G53</f>
        <v>0</v>
      </c>
      <c r="H39" s="287"/>
      <c r="I39" s="81">
        <f t="shared" ref="I39" si="25">$G39*H39</f>
        <v>0</v>
      </c>
      <c r="J39" s="287"/>
      <c r="K39" s="81">
        <f t="shared" si="23"/>
        <v>0</v>
      </c>
      <c r="L39" s="287"/>
      <c r="M39" s="81">
        <f t="shared" si="24"/>
        <v>0</v>
      </c>
    </row>
    <row r="40" spans="2:13" ht="35" customHeight="1" x14ac:dyDescent="0.2">
      <c r="B40" s="401"/>
      <c r="C40" s="408"/>
      <c r="D40" s="193" t="str">
        <f>DQE!D54</f>
        <v>UO_SP5.2.3.PR-101-M</v>
      </c>
      <c r="E40" s="61" t="str">
        <f>DQE!E54</f>
        <v>Préparation des données via des outils spécialisés de niveau "moyen"</v>
      </c>
      <c r="F40" s="81">
        <f>DQE!F54</f>
        <v>0</v>
      </c>
      <c r="G40" s="81">
        <f>DQE!G54</f>
        <v>0</v>
      </c>
      <c r="H40" s="287"/>
      <c r="I40" s="81">
        <f t="shared" ref="I40" si="26">$G40*H40</f>
        <v>0</v>
      </c>
      <c r="J40" s="287"/>
      <c r="K40" s="81">
        <f t="shared" ref="K40" si="27">$G40*J40</f>
        <v>0</v>
      </c>
      <c r="L40" s="287"/>
      <c r="M40" s="81">
        <f t="shared" ref="M40" si="28">$G40*L40</f>
        <v>0</v>
      </c>
    </row>
    <row r="41" spans="2:13" ht="35" customHeight="1" thickBot="1" x14ac:dyDescent="0.25">
      <c r="B41" s="401"/>
      <c r="C41" s="408"/>
      <c r="D41" s="193" t="str">
        <f>DQE!D55</f>
        <v>UO_SP5.2.3.PR-101-C</v>
      </c>
      <c r="E41" s="61" t="str">
        <f>DQE!E55</f>
        <v>Préparation des données via des outils spécialisés de niveau "complexe"</v>
      </c>
      <c r="F41" s="81">
        <f>DQE!F55</f>
        <v>0</v>
      </c>
      <c r="G41" s="81">
        <f>DQE!G55</f>
        <v>0</v>
      </c>
      <c r="H41" s="287"/>
      <c r="I41" s="81">
        <f t="shared" ref="I41" si="29">$G41*H41</f>
        <v>0</v>
      </c>
      <c r="J41" s="287"/>
      <c r="K41" s="81">
        <f t="shared" ref="K41" si="30">$G41*J41</f>
        <v>0</v>
      </c>
      <c r="L41" s="287"/>
      <c r="M41" s="81">
        <f t="shared" ref="M41" si="31">$G41*L41</f>
        <v>0</v>
      </c>
    </row>
    <row r="42" spans="2:13" ht="35" customHeight="1" thickBot="1" x14ac:dyDescent="0.25">
      <c r="B42" s="401"/>
      <c r="C42" s="408"/>
      <c r="D42" s="295" t="str">
        <f>DQE!$D56</f>
        <v>SP5.2.4 - TRAITEMENT</v>
      </c>
      <c r="E42" s="298"/>
      <c r="F42" s="297"/>
      <c r="G42" s="297"/>
      <c r="H42" s="298"/>
      <c r="I42" s="297"/>
      <c r="J42" s="299"/>
      <c r="K42" s="299"/>
      <c r="L42" s="71"/>
      <c r="M42" s="71"/>
    </row>
    <row r="43" spans="2:13" ht="35" customHeight="1" x14ac:dyDescent="0.2">
      <c r="B43" s="401"/>
      <c r="C43" s="408"/>
      <c r="D43" s="194" t="str">
        <f>DQE!D57</f>
        <v>UO_SP5.2.4.TR-100-TS</v>
      </c>
      <c r="E43" s="344" t="str">
        <f>DQE!E57</f>
        <v>Traitement d'algorithmes standards de niveau "très simple"</v>
      </c>
      <c r="F43" s="192">
        <f>DQE!F57</f>
        <v>0</v>
      </c>
      <c r="G43" s="192">
        <f>DQE!G57</f>
        <v>0</v>
      </c>
      <c r="H43" s="286"/>
      <c r="I43" s="192">
        <f t="shared" si="2"/>
        <v>0</v>
      </c>
      <c r="J43" s="286"/>
      <c r="K43" s="192">
        <f t="shared" si="2"/>
        <v>0</v>
      </c>
      <c r="L43" s="286"/>
      <c r="M43" s="192">
        <f t="shared" ref="M43:M44" si="32">$G43*L43</f>
        <v>0</v>
      </c>
    </row>
    <row r="44" spans="2:13" ht="35" customHeight="1" x14ac:dyDescent="0.2">
      <c r="B44" s="401"/>
      <c r="C44" s="408"/>
      <c r="D44" s="193" t="str">
        <f>DQE!D58</f>
        <v>UO_SP5.2.4.TR-100-S</v>
      </c>
      <c r="E44" s="318" t="str">
        <f>DQE!E58</f>
        <v>Traitement d'algorithmes standards de niveau "simple"</v>
      </c>
      <c r="F44" s="81">
        <f>DQE!F58</f>
        <v>0</v>
      </c>
      <c r="G44" s="81">
        <f>DQE!G58</f>
        <v>0</v>
      </c>
      <c r="H44" s="287"/>
      <c r="I44" s="81">
        <f t="shared" ref="I44" si="33">$G44*H44</f>
        <v>0</v>
      </c>
      <c r="J44" s="287"/>
      <c r="K44" s="81">
        <f t="shared" ref="K44" si="34">$G44*J44</f>
        <v>0</v>
      </c>
      <c r="L44" s="287"/>
      <c r="M44" s="81">
        <f t="shared" si="32"/>
        <v>0</v>
      </c>
    </row>
    <row r="45" spans="2:13" ht="35" customHeight="1" x14ac:dyDescent="0.2">
      <c r="B45" s="401"/>
      <c r="C45" s="408"/>
      <c r="D45" s="193" t="str">
        <f>DQE!D59</f>
        <v>UO_SP5.2.4.TR-100-M</v>
      </c>
      <c r="E45" s="318" t="str">
        <f>DQE!E59</f>
        <v>Traitement d'algorithmes standards de niveau "moyen"</v>
      </c>
      <c r="F45" s="81">
        <f>DQE!F59</f>
        <v>0</v>
      </c>
      <c r="G45" s="81">
        <f>DQE!G59</f>
        <v>0</v>
      </c>
      <c r="H45" s="287"/>
      <c r="I45" s="81">
        <f t="shared" si="2"/>
        <v>0</v>
      </c>
      <c r="J45" s="287"/>
      <c r="K45" s="81">
        <f t="shared" si="2"/>
        <v>0</v>
      </c>
      <c r="L45" s="287"/>
      <c r="M45" s="81">
        <f t="shared" ref="M45" si="35">$G45*L45</f>
        <v>0</v>
      </c>
    </row>
    <row r="46" spans="2:13" ht="35" customHeight="1" x14ac:dyDescent="0.2">
      <c r="B46" s="401"/>
      <c r="C46" s="408"/>
      <c r="D46" s="193" t="str">
        <f>DQE!D60</f>
        <v>UO_SP5.2.4.TR-100-C</v>
      </c>
      <c r="E46" s="318" t="str">
        <f>DQE!E60</f>
        <v>Traitement d'algorithmes standards de niveau "complexe"</v>
      </c>
      <c r="F46" s="81">
        <f>DQE!F60</f>
        <v>0</v>
      </c>
      <c r="G46" s="81">
        <f>DQE!G60</f>
        <v>0</v>
      </c>
      <c r="H46" s="287"/>
      <c r="I46" s="81">
        <f t="shared" si="2"/>
        <v>0</v>
      </c>
      <c r="J46" s="287"/>
      <c r="K46" s="81">
        <f t="shared" si="2"/>
        <v>0</v>
      </c>
      <c r="L46" s="287"/>
      <c r="M46" s="81">
        <f t="shared" ref="M46:M47" si="36">$G46*L46</f>
        <v>0</v>
      </c>
    </row>
    <row r="47" spans="2:13" ht="35" customHeight="1" x14ac:dyDescent="0.2">
      <c r="B47" s="401"/>
      <c r="C47" s="408"/>
      <c r="D47" s="193" t="str">
        <f>DQE!D61</f>
        <v>UO_SP5.2.4.TR-101-TS</v>
      </c>
      <c r="E47" s="318" t="str">
        <f>DQE!E61</f>
        <v>Traitement d'algorithmes depuis Dataiku en mode Python de niveau "très simple"</v>
      </c>
      <c r="F47" s="81">
        <f>DQE!F61</f>
        <v>0</v>
      </c>
      <c r="G47" s="81">
        <f>DQE!G61</f>
        <v>0</v>
      </c>
      <c r="H47" s="287"/>
      <c r="I47" s="81">
        <f t="shared" si="2"/>
        <v>0</v>
      </c>
      <c r="J47" s="287"/>
      <c r="K47" s="81">
        <f t="shared" si="2"/>
        <v>0</v>
      </c>
      <c r="L47" s="287"/>
      <c r="M47" s="81">
        <f t="shared" si="36"/>
        <v>0</v>
      </c>
    </row>
    <row r="48" spans="2:13" ht="35" customHeight="1" x14ac:dyDescent="0.2">
      <c r="B48" s="401"/>
      <c r="C48" s="408"/>
      <c r="D48" s="193" t="str">
        <f>DQE!D62</f>
        <v>UO_SP5.2.4.TR-101-S</v>
      </c>
      <c r="E48" s="318" t="str">
        <f>DQE!E62</f>
        <v>Traitement d'algorithmes depuis Dataiku en mode Python de niveau "simple"</v>
      </c>
      <c r="F48" s="81">
        <f>DQE!F62</f>
        <v>0</v>
      </c>
      <c r="G48" s="81">
        <f>DQE!G62</f>
        <v>0</v>
      </c>
      <c r="H48" s="287"/>
      <c r="I48" s="81">
        <f t="shared" si="2"/>
        <v>0</v>
      </c>
      <c r="J48" s="287"/>
      <c r="K48" s="81">
        <f t="shared" si="2"/>
        <v>0</v>
      </c>
      <c r="L48" s="287"/>
      <c r="M48" s="81">
        <f t="shared" ref="M48" si="37">$G48*L48</f>
        <v>0</v>
      </c>
    </row>
    <row r="49" spans="2:13" ht="35" customHeight="1" x14ac:dyDescent="0.2">
      <c r="B49" s="401"/>
      <c r="C49" s="408"/>
      <c r="D49" s="193" t="str">
        <f>DQE!D63</f>
        <v>UO_SP5.2.4.TR-101-M</v>
      </c>
      <c r="E49" s="318" t="str">
        <f>DQE!E63</f>
        <v>Traitement d'algorithmes depuis Dataiku en mode Python "moyen"</v>
      </c>
      <c r="F49" s="81">
        <f>DQE!F63</f>
        <v>0</v>
      </c>
      <c r="G49" s="81">
        <f>DQE!G63</f>
        <v>0</v>
      </c>
      <c r="H49" s="287"/>
      <c r="I49" s="81">
        <f t="shared" si="2"/>
        <v>0</v>
      </c>
      <c r="J49" s="287"/>
      <c r="K49" s="81">
        <f t="shared" si="2"/>
        <v>0</v>
      </c>
      <c r="L49" s="287"/>
      <c r="M49" s="81">
        <f t="shared" ref="M49:M50" si="38">$G49*L49</f>
        <v>0</v>
      </c>
    </row>
    <row r="50" spans="2:13" ht="35" customHeight="1" thickBot="1" x14ac:dyDescent="0.25">
      <c r="B50" s="401"/>
      <c r="C50" s="408"/>
      <c r="D50" s="193" t="str">
        <f>DQE!D64</f>
        <v>UO_SP5.2.4.TR-101-C</v>
      </c>
      <c r="E50" s="318" t="str">
        <f>DQE!E64</f>
        <v>Traitement d'algorithmes depuis Dataiku en mode Python "complexe"</v>
      </c>
      <c r="F50" s="81">
        <f>DQE!F64</f>
        <v>0</v>
      </c>
      <c r="G50" s="81">
        <f>DQE!G64</f>
        <v>0</v>
      </c>
      <c r="H50" s="287"/>
      <c r="I50" s="81">
        <f t="shared" si="2"/>
        <v>0</v>
      </c>
      <c r="J50" s="287"/>
      <c r="K50" s="81">
        <f t="shared" si="2"/>
        <v>0</v>
      </c>
      <c r="L50" s="287"/>
      <c r="M50" s="81">
        <f t="shared" si="38"/>
        <v>0</v>
      </c>
    </row>
    <row r="51" spans="2:13" ht="35" customHeight="1" thickBot="1" x14ac:dyDescent="0.25">
      <c r="B51" s="401"/>
      <c r="C51" s="408"/>
      <c r="D51" s="305" t="str">
        <f>DQE!$D65</f>
        <v>SP5.2.5 - AUTRES TRAITEMENTS</v>
      </c>
      <c r="E51" s="298"/>
      <c r="F51" s="297"/>
      <c r="G51" s="297"/>
      <c r="H51" s="298"/>
      <c r="I51" s="297"/>
      <c r="J51" s="299"/>
      <c r="K51" s="299"/>
      <c r="L51" s="71"/>
      <c r="M51" s="71"/>
    </row>
    <row r="52" spans="2:13" ht="35" customHeight="1" x14ac:dyDescent="0.2">
      <c r="B52" s="401"/>
      <c r="C52" s="408"/>
      <c r="D52" s="194" t="str">
        <f>DQE!D66</f>
        <v>UO_SP5.2.5.AT-100-TS</v>
      </c>
      <c r="E52" s="195" t="str">
        <f>DQE!E66</f>
        <v>Autres traitements de niveau "très simple"</v>
      </c>
      <c r="F52" s="192">
        <f>DQE!F66</f>
        <v>0</v>
      </c>
      <c r="G52" s="192">
        <f>DQE!G66</f>
        <v>0</v>
      </c>
      <c r="H52" s="286"/>
      <c r="I52" s="192">
        <f t="shared" si="2"/>
        <v>0</v>
      </c>
      <c r="J52" s="286"/>
      <c r="K52" s="192">
        <f t="shared" si="2"/>
        <v>0</v>
      </c>
      <c r="L52" s="286"/>
      <c r="M52" s="192">
        <f t="shared" ref="M52:M54" si="39">$G52*L52</f>
        <v>0</v>
      </c>
    </row>
    <row r="53" spans="2:13" ht="35" customHeight="1" x14ac:dyDescent="0.2">
      <c r="B53" s="401"/>
      <c r="C53" s="408"/>
      <c r="D53" s="193" t="str">
        <f>DQE!D67</f>
        <v>UO_SP5.2.5.AT-100-S</v>
      </c>
      <c r="E53" s="61" t="str">
        <f>DQE!E67</f>
        <v>Autres traitements de niveau "simple"</v>
      </c>
      <c r="F53" s="81">
        <f>DQE!F67</f>
        <v>0</v>
      </c>
      <c r="G53" s="81">
        <f>DQE!G67</f>
        <v>0</v>
      </c>
      <c r="H53" s="287"/>
      <c r="I53" s="81">
        <f t="shared" ref="I53:I54" si="40">$G53*H53</f>
        <v>0</v>
      </c>
      <c r="J53" s="287"/>
      <c r="K53" s="81">
        <f t="shared" ref="K53:K54" si="41">$G53*J53</f>
        <v>0</v>
      </c>
      <c r="L53" s="287"/>
      <c r="M53" s="81">
        <f t="shared" si="39"/>
        <v>0</v>
      </c>
    </row>
    <row r="54" spans="2:13" ht="35" customHeight="1" x14ac:dyDescent="0.2">
      <c r="B54" s="401"/>
      <c r="C54" s="408"/>
      <c r="D54" s="193" t="str">
        <f>DQE!D68</f>
        <v>UO_SP5.2.5.AT-100-M</v>
      </c>
      <c r="E54" s="61" t="str">
        <f>DQE!E68</f>
        <v>Autres traitements de niveau "moyen"</v>
      </c>
      <c r="F54" s="81">
        <f>DQE!F68</f>
        <v>0</v>
      </c>
      <c r="G54" s="81">
        <f>DQE!G68</f>
        <v>0</v>
      </c>
      <c r="H54" s="287"/>
      <c r="I54" s="81">
        <f t="shared" si="40"/>
        <v>0</v>
      </c>
      <c r="J54" s="287"/>
      <c r="K54" s="81">
        <f t="shared" si="41"/>
        <v>0</v>
      </c>
      <c r="L54" s="287"/>
      <c r="M54" s="81">
        <f t="shared" si="39"/>
        <v>0</v>
      </c>
    </row>
    <row r="55" spans="2:13" ht="35" customHeight="1" thickBot="1" x14ac:dyDescent="0.25">
      <c r="B55" s="401"/>
      <c r="C55" s="408"/>
      <c r="D55" s="193" t="str">
        <f>DQE!D69</f>
        <v>UO_SP5.2.5.AT-100-C</v>
      </c>
      <c r="E55" s="61" t="str">
        <f>DQE!E69</f>
        <v>Autres traitements de niveau "complexe"</v>
      </c>
      <c r="F55" s="81">
        <f>DQE!F69</f>
        <v>0</v>
      </c>
      <c r="G55" s="81">
        <f>DQE!G69</f>
        <v>0</v>
      </c>
      <c r="H55" s="287"/>
      <c r="I55" s="81">
        <f t="shared" si="2"/>
        <v>0</v>
      </c>
      <c r="J55" s="287"/>
      <c r="K55" s="81">
        <f t="shared" si="2"/>
        <v>0</v>
      </c>
      <c r="L55" s="287"/>
      <c r="M55" s="81">
        <f t="shared" ref="M55" si="42">$G55*L55</f>
        <v>0</v>
      </c>
    </row>
    <row r="56" spans="2:13" ht="35" customHeight="1" thickBot="1" x14ac:dyDescent="0.25">
      <c r="B56" s="401"/>
      <c r="C56" s="408"/>
      <c r="D56" s="305" t="str">
        <f>DQE!$D70</f>
        <v>SP5.2.6 - VISUALISATION, REPORTING, DASHBOARDING, CONSOMMATION</v>
      </c>
      <c r="E56" s="296"/>
      <c r="F56" s="296"/>
      <c r="G56" s="296"/>
      <c r="H56" s="298"/>
      <c r="I56" s="297"/>
      <c r="J56" s="299"/>
      <c r="K56" s="299"/>
      <c r="L56" s="71"/>
      <c r="M56" s="71"/>
    </row>
    <row r="57" spans="2:13" ht="35" customHeight="1" x14ac:dyDescent="0.2">
      <c r="B57" s="401"/>
      <c r="C57" s="404"/>
      <c r="D57" s="189" t="str">
        <f>DQE!D71</f>
        <v>UO_SP5.2.6-CO-100-TS</v>
      </c>
      <c r="E57" s="190" t="str">
        <f>DQE!E71</f>
        <v>Visualisation de niveau "très simple"</v>
      </c>
      <c r="F57" s="99">
        <f>DQE!F71</f>
        <v>0</v>
      </c>
      <c r="G57" s="99">
        <f>DQE!G71</f>
        <v>0</v>
      </c>
      <c r="H57" s="288"/>
      <c r="I57" s="99">
        <f t="shared" si="2"/>
        <v>0</v>
      </c>
      <c r="J57" s="288"/>
      <c r="K57" s="99">
        <f t="shared" si="2"/>
        <v>0</v>
      </c>
      <c r="L57" s="288"/>
      <c r="M57" s="99">
        <f t="shared" ref="M57:M58" si="43">$G57*L57</f>
        <v>0</v>
      </c>
    </row>
    <row r="58" spans="2:13" ht="35" customHeight="1" x14ac:dyDescent="0.2">
      <c r="B58" s="401"/>
      <c r="C58" s="404"/>
      <c r="D58" s="60" t="str">
        <f>DQE!D72</f>
        <v>UO_SP5.2.6.CO-100-S</v>
      </c>
      <c r="E58" s="61" t="str">
        <f>DQE!E72</f>
        <v>Visualisation de niveau "simple"</v>
      </c>
      <c r="F58" s="81">
        <f>DQE!F72</f>
        <v>0</v>
      </c>
      <c r="G58" s="81">
        <f>DQE!G72</f>
        <v>0</v>
      </c>
      <c r="H58" s="287"/>
      <c r="I58" s="81">
        <f t="shared" ref="I58" si="44">$G58*H58</f>
        <v>0</v>
      </c>
      <c r="J58" s="287"/>
      <c r="K58" s="81">
        <f t="shared" ref="K58" si="45">$G58*J58</f>
        <v>0</v>
      </c>
      <c r="L58" s="287"/>
      <c r="M58" s="81">
        <f t="shared" si="43"/>
        <v>0</v>
      </c>
    </row>
    <row r="59" spans="2:13" ht="35" customHeight="1" x14ac:dyDescent="0.2">
      <c r="B59" s="401"/>
      <c r="C59" s="404"/>
      <c r="D59" s="60" t="str">
        <f>DQE!D73</f>
        <v>UO_SP5.2.6.CO-100-M</v>
      </c>
      <c r="E59" s="61" t="str">
        <f>DQE!E73</f>
        <v>Visualisation de niveau "moyen"</v>
      </c>
      <c r="F59" s="81">
        <f>DQE!F73</f>
        <v>0</v>
      </c>
      <c r="G59" s="81">
        <f>DQE!G73</f>
        <v>0</v>
      </c>
      <c r="H59" s="287"/>
      <c r="I59" s="81">
        <f t="shared" si="2"/>
        <v>0</v>
      </c>
      <c r="J59" s="287"/>
      <c r="K59" s="81">
        <f t="shared" si="2"/>
        <v>0</v>
      </c>
      <c r="L59" s="287"/>
      <c r="M59" s="81">
        <f t="shared" ref="M59" si="46">$G59*L59</f>
        <v>0</v>
      </c>
    </row>
    <row r="60" spans="2:13" ht="35" customHeight="1" x14ac:dyDescent="0.2">
      <c r="B60" s="401"/>
      <c r="C60" s="404"/>
      <c r="D60" s="60" t="str">
        <f>DQE!D74</f>
        <v>UO_SP5.2.6.CO-100-C</v>
      </c>
      <c r="E60" s="61" t="str">
        <f>DQE!E74</f>
        <v>Visualisation de niveau "complexe"</v>
      </c>
      <c r="F60" s="81">
        <f>DQE!F74</f>
        <v>0</v>
      </c>
      <c r="G60" s="81">
        <f>DQE!G74</f>
        <v>0</v>
      </c>
      <c r="H60" s="287"/>
      <c r="I60" s="81">
        <f t="shared" si="2"/>
        <v>0</v>
      </c>
      <c r="J60" s="287"/>
      <c r="K60" s="81">
        <f t="shared" si="2"/>
        <v>0</v>
      </c>
      <c r="L60" s="287"/>
      <c r="M60" s="81">
        <f t="shared" ref="M60:M61" si="47">$G60*L60</f>
        <v>0</v>
      </c>
    </row>
    <row r="61" spans="2:13" ht="35" customHeight="1" x14ac:dyDescent="0.2">
      <c r="B61" s="401"/>
      <c r="C61" s="404"/>
      <c r="D61" s="60" t="str">
        <f>DQE!D75</f>
        <v>UO_SP5.2.6.CO-101-TS</v>
      </c>
      <c r="E61" s="61" t="str">
        <f>DQE!E75</f>
        <v>Reporting de niveau "très simple"</v>
      </c>
      <c r="F61" s="81">
        <f>DQE!F75</f>
        <v>0</v>
      </c>
      <c r="G61" s="81">
        <f>DQE!G75</f>
        <v>0</v>
      </c>
      <c r="H61" s="287"/>
      <c r="I61" s="81">
        <f t="shared" ref="I61" si="48">$G61*H61</f>
        <v>0</v>
      </c>
      <c r="J61" s="287"/>
      <c r="K61" s="81">
        <f t="shared" ref="K61" si="49">$G61*J61</f>
        <v>0</v>
      </c>
      <c r="L61" s="287"/>
      <c r="M61" s="81">
        <f t="shared" si="47"/>
        <v>0</v>
      </c>
    </row>
    <row r="62" spans="2:13" ht="35" customHeight="1" x14ac:dyDescent="0.2">
      <c r="B62" s="401"/>
      <c r="C62" s="404"/>
      <c r="D62" s="60" t="str">
        <f>DQE!D76</f>
        <v>UO_SP5.2.6.CO-101-S</v>
      </c>
      <c r="E62" s="61" t="str">
        <f>DQE!E76</f>
        <v>Reporting de niveau "simple"</v>
      </c>
      <c r="F62" s="81">
        <f>DQE!F76</f>
        <v>0</v>
      </c>
      <c r="G62" s="81">
        <f>DQE!G76</f>
        <v>0</v>
      </c>
      <c r="H62" s="287"/>
      <c r="I62" s="81">
        <f t="shared" si="2"/>
        <v>0</v>
      </c>
      <c r="J62" s="287"/>
      <c r="K62" s="81">
        <f t="shared" si="2"/>
        <v>0</v>
      </c>
      <c r="L62" s="287"/>
      <c r="M62" s="81">
        <f t="shared" ref="M62" si="50">$G62*L62</f>
        <v>0</v>
      </c>
    </row>
    <row r="63" spans="2:13" ht="35" customHeight="1" x14ac:dyDescent="0.2">
      <c r="B63" s="401"/>
      <c r="C63" s="404"/>
      <c r="D63" s="60" t="str">
        <f>DQE!D77</f>
        <v>UO_SP5.2.6.CO-101-M</v>
      </c>
      <c r="E63" s="61" t="str">
        <f>DQE!E77</f>
        <v>Reporting de niveau "moyen"</v>
      </c>
      <c r="F63" s="81">
        <f>DQE!F77</f>
        <v>0</v>
      </c>
      <c r="G63" s="81">
        <f>DQE!G77</f>
        <v>0</v>
      </c>
      <c r="H63" s="287"/>
      <c r="I63" s="81">
        <f t="shared" si="2"/>
        <v>0</v>
      </c>
      <c r="J63" s="287"/>
      <c r="K63" s="81">
        <f t="shared" si="2"/>
        <v>0</v>
      </c>
      <c r="L63" s="287"/>
      <c r="M63" s="81">
        <f t="shared" ref="M63" si="51">$G63*L63</f>
        <v>0</v>
      </c>
    </row>
    <row r="64" spans="2:13" ht="35" customHeight="1" x14ac:dyDescent="0.2">
      <c r="B64" s="401"/>
      <c r="C64" s="404"/>
      <c r="D64" s="60" t="str">
        <f>DQE!D78</f>
        <v>UO_SP5.2.6.CO-101-C</v>
      </c>
      <c r="E64" s="61" t="str">
        <f>DQE!E78</f>
        <v>Reporting de niveau "complexe"</v>
      </c>
      <c r="F64" s="81">
        <f>DQE!F78</f>
        <v>0</v>
      </c>
      <c r="G64" s="81">
        <f>DQE!G78</f>
        <v>0</v>
      </c>
      <c r="H64" s="287"/>
      <c r="I64" s="81">
        <f t="shared" si="2"/>
        <v>0</v>
      </c>
      <c r="J64" s="287"/>
      <c r="K64" s="81">
        <f t="shared" si="2"/>
        <v>0</v>
      </c>
      <c r="L64" s="287"/>
      <c r="M64" s="81">
        <f t="shared" ref="M64:M65" si="52">$G64*L64</f>
        <v>0</v>
      </c>
    </row>
    <row r="65" spans="2:13" ht="35" customHeight="1" x14ac:dyDescent="0.2">
      <c r="B65" s="401"/>
      <c r="C65" s="404"/>
      <c r="D65" s="60" t="str">
        <f>DQE!D79</f>
        <v>UO_SP5.2.6.CO-102-TS</v>
      </c>
      <c r="E65" s="61" t="str">
        <f>DQE!E79</f>
        <v>Dashboarding de niveau "très simple"</v>
      </c>
      <c r="F65" s="81">
        <f>DQE!F79</f>
        <v>0</v>
      </c>
      <c r="G65" s="81">
        <f>DQE!G79</f>
        <v>0</v>
      </c>
      <c r="H65" s="287"/>
      <c r="I65" s="81">
        <f t="shared" ref="I65" si="53">$G65*H65</f>
        <v>0</v>
      </c>
      <c r="J65" s="287"/>
      <c r="K65" s="81">
        <f t="shared" ref="K65" si="54">$G65*J65</f>
        <v>0</v>
      </c>
      <c r="L65" s="287"/>
      <c r="M65" s="81">
        <f t="shared" si="52"/>
        <v>0</v>
      </c>
    </row>
    <row r="66" spans="2:13" ht="35" customHeight="1" x14ac:dyDescent="0.2">
      <c r="B66" s="401"/>
      <c r="C66" s="404"/>
      <c r="D66" s="60" t="str">
        <f>DQE!D80</f>
        <v>UO_SP5.2.6.CO-102-S</v>
      </c>
      <c r="E66" s="61" t="str">
        <f>DQE!E80</f>
        <v>Dashboarding de niveau "simple"</v>
      </c>
      <c r="F66" s="81">
        <f>DQE!F80</f>
        <v>0</v>
      </c>
      <c r="G66" s="81">
        <f>DQE!G80</f>
        <v>0</v>
      </c>
      <c r="H66" s="287"/>
      <c r="I66" s="81">
        <f t="shared" si="2"/>
        <v>0</v>
      </c>
      <c r="J66" s="287"/>
      <c r="K66" s="81">
        <f t="shared" si="2"/>
        <v>0</v>
      </c>
      <c r="L66" s="287"/>
      <c r="M66" s="81">
        <f t="shared" ref="M66" si="55">$G66*L66</f>
        <v>0</v>
      </c>
    </row>
    <row r="67" spans="2:13" ht="35" customHeight="1" x14ac:dyDescent="0.2">
      <c r="B67" s="401"/>
      <c r="C67" s="404"/>
      <c r="D67" s="60" t="str">
        <f>DQE!D81</f>
        <v>UO_SP5.2.6.CO-102-M</v>
      </c>
      <c r="E67" s="61" t="str">
        <f>DQE!E81</f>
        <v>Dashboarding de niveau "moyen"</v>
      </c>
      <c r="F67" s="81">
        <f>DQE!F81</f>
        <v>0</v>
      </c>
      <c r="G67" s="81">
        <f>DQE!G81</f>
        <v>0</v>
      </c>
      <c r="H67" s="287"/>
      <c r="I67" s="81">
        <f t="shared" si="2"/>
        <v>0</v>
      </c>
      <c r="J67" s="287"/>
      <c r="K67" s="81">
        <f t="shared" si="2"/>
        <v>0</v>
      </c>
      <c r="L67" s="287"/>
      <c r="M67" s="81">
        <f t="shared" ref="M67" si="56">$G67*L67</f>
        <v>0</v>
      </c>
    </row>
    <row r="68" spans="2:13" ht="35" customHeight="1" x14ac:dyDescent="0.2">
      <c r="B68" s="401"/>
      <c r="C68" s="404"/>
      <c r="D68" s="60" t="str">
        <f>DQE!D82</f>
        <v>UO_SP5.2.6.CO-102-C</v>
      </c>
      <c r="E68" s="61" t="str">
        <f>DQE!E82</f>
        <v>Dashboarding de niveau "complexe"</v>
      </c>
      <c r="F68" s="81">
        <f>DQE!F82</f>
        <v>0</v>
      </c>
      <c r="G68" s="81">
        <f>DQE!G82</f>
        <v>0</v>
      </c>
      <c r="H68" s="287"/>
      <c r="I68" s="81">
        <f t="shared" si="2"/>
        <v>0</v>
      </c>
      <c r="J68" s="287"/>
      <c r="K68" s="81">
        <f t="shared" si="2"/>
        <v>0</v>
      </c>
      <c r="L68" s="287"/>
      <c r="M68" s="81">
        <f t="shared" ref="M68:M69" si="57">$G68*L68</f>
        <v>0</v>
      </c>
    </row>
    <row r="69" spans="2:13" ht="35" customHeight="1" x14ac:dyDescent="0.2">
      <c r="B69" s="401"/>
      <c r="C69" s="404"/>
      <c r="D69" s="60" t="str">
        <f>DQE!D83</f>
        <v>UO_SP5.2.6.CO-103-TS</v>
      </c>
      <c r="E69" s="61" t="str">
        <f>DQE!E83</f>
        <v>Consommation de niveau "très simple"</v>
      </c>
      <c r="F69" s="81">
        <f>DQE!F83</f>
        <v>0</v>
      </c>
      <c r="G69" s="81">
        <f>DQE!G83</f>
        <v>0</v>
      </c>
      <c r="H69" s="287"/>
      <c r="I69" s="81">
        <f t="shared" ref="I69" si="58">$G69*H69</f>
        <v>0</v>
      </c>
      <c r="J69" s="287"/>
      <c r="K69" s="81">
        <f t="shared" ref="K69" si="59">$G69*J69</f>
        <v>0</v>
      </c>
      <c r="L69" s="287"/>
      <c r="M69" s="81">
        <f t="shared" si="57"/>
        <v>0</v>
      </c>
    </row>
    <row r="70" spans="2:13" ht="35" customHeight="1" x14ac:dyDescent="0.2">
      <c r="B70" s="401"/>
      <c r="C70" s="404"/>
      <c r="D70" s="60" t="str">
        <f>DQE!D84</f>
        <v>UO_SP5.2.6.CO-103-S</v>
      </c>
      <c r="E70" s="61" t="str">
        <f>DQE!E84</f>
        <v>Consommation de niveau "simple"</v>
      </c>
      <c r="F70" s="81">
        <f>DQE!F84</f>
        <v>0</v>
      </c>
      <c r="G70" s="81">
        <f>DQE!G84</f>
        <v>0</v>
      </c>
      <c r="H70" s="287"/>
      <c r="I70" s="81">
        <f t="shared" si="2"/>
        <v>0</v>
      </c>
      <c r="J70" s="287"/>
      <c r="K70" s="81">
        <f t="shared" si="2"/>
        <v>0</v>
      </c>
      <c r="L70" s="287"/>
      <c r="M70" s="81">
        <f>$G70*L70</f>
        <v>0</v>
      </c>
    </row>
    <row r="71" spans="2:13" ht="35" customHeight="1" x14ac:dyDescent="0.2">
      <c r="B71" s="401"/>
      <c r="C71" s="404"/>
      <c r="D71" s="60" t="str">
        <f>DQE!D85</f>
        <v>UO_SP5.2.6.CO-103-M</v>
      </c>
      <c r="E71" s="61" t="str">
        <f>DQE!E85</f>
        <v>Consommation de niveau "moyen"</v>
      </c>
      <c r="F71" s="81">
        <f>DQE!F85</f>
        <v>0</v>
      </c>
      <c r="G71" s="81">
        <f>DQE!G85</f>
        <v>0</v>
      </c>
      <c r="H71" s="287"/>
      <c r="I71" s="81">
        <f t="shared" si="2"/>
        <v>0</v>
      </c>
      <c r="J71" s="287"/>
      <c r="K71" s="81">
        <f t="shared" si="2"/>
        <v>0</v>
      </c>
      <c r="L71" s="287"/>
      <c r="M71" s="81">
        <f t="shared" ref="M71:M72" si="60">$G71*L71</f>
        <v>0</v>
      </c>
    </row>
    <row r="72" spans="2:13" ht="35" customHeight="1" x14ac:dyDescent="0.2">
      <c r="B72" s="401"/>
      <c r="C72" s="404"/>
      <c r="D72" s="60" t="str">
        <f>DQE!D86</f>
        <v>UO_SP5.2.6.CO-103-C</v>
      </c>
      <c r="E72" s="61" t="str">
        <f>DQE!E86</f>
        <v>Consommation de niveau "complexe"</v>
      </c>
      <c r="F72" s="81">
        <f>DQE!F86</f>
        <v>0</v>
      </c>
      <c r="G72" s="81">
        <f>DQE!G86</f>
        <v>0</v>
      </c>
      <c r="H72" s="287"/>
      <c r="I72" s="81">
        <f t="shared" ref="I72" si="61">$G72*H72</f>
        <v>0</v>
      </c>
      <c r="J72" s="287"/>
      <c r="K72" s="81">
        <f t="shared" ref="K72" si="62">$G72*J72</f>
        <v>0</v>
      </c>
      <c r="L72" s="287"/>
      <c r="M72" s="81">
        <f t="shared" si="60"/>
        <v>0</v>
      </c>
    </row>
    <row r="74" spans="2:13" ht="35" customHeight="1" x14ac:dyDescent="0.2">
      <c r="H74" s="290" t="s">
        <v>311</v>
      </c>
      <c r="I74" s="291">
        <f>SUM(I12:I72)</f>
        <v>0</v>
      </c>
      <c r="K74" s="291">
        <f>SUM(K12:K72)</f>
        <v>0</v>
      </c>
      <c r="M74" s="291">
        <f>SUM(M12:M72)</f>
        <v>0</v>
      </c>
    </row>
  </sheetData>
  <mergeCells count="9">
    <mergeCell ref="B16:B72"/>
    <mergeCell ref="C16:C72"/>
    <mergeCell ref="C2:J2"/>
    <mergeCell ref="B5:I5"/>
    <mergeCell ref="L9:M9"/>
    <mergeCell ref="H9:I9"/>
    <mergeCell ref="J9:K9"/>
    <mergeCell ref="B12:B14"/>
    <mergeCell ref="C12:C14"/>
  </mergeCells>
  <pageMargins left="0.7" right="0.7" top="0.75" bottom="0.75" header="0.3" footer="0.3"/>
  <pageSetup paperSize="9" scale="27"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D3B1E-DAAE-A648-980C-D7EBA149B5E6}">
  <sheetPr>
    <pageSetUpPr fitToPage="1"/>
  </sheetPr>
  <dimension ref="A1:GH29"/>
  <sheetViews>
    <sheetView topLeftCell="A7" zoomScale="85" workbookViewId="0">
      <selection activeCell="B5" sqref="B5:I5"/>
    </sheetView>
  </sheetViews>
  <sheetFormatPr baseColWidth="10" defaultRowHeight="16" x14ac:dyDescent="0.2"/>
  <cols>
    <col min="1" max="1" width="4.5" customWidth="1"/>
    <col min="2" max="2" width="24.1640625" customWidth="1"/>
    <col min="3" max="3" width="20.33203125" customWidth="1"/>
    <col min="4" max="4" width="37.5" customWidth="1"/>
    <col min="5" max="5" width="23.5" customWidth="1"/>
    <col min="6" max="6" width="22.1640625" customWidth="1"/>
    <col min="7" max="9" width="20.1640625" customWidth="1"/>
    <col min="10" max="12" width="15.5" customWidth="1"/>
  </cols>
  <sheetData>
    <row r="1" spans="1:189" ht="17" customHeight="1" x14ac:dyDescent="0.2">
      <c r="B1" s="167"/>
      <c r="C1" s="168"/>
      <c r="D1" s="168"/>
      <c r="E1" s="168"/>
      <c r="F1" s="168"/>
      <c r="G1" s="168"/>
      <c r="H1" s="168"/>
      <c r="I1" s="168"/>
    </row>
    <row r="2" spans="1:189" ht="96" customHeight="1" x14ac:dyDescent="0.2">
      <c r="B2" s="196" t="str">
        <f>Profil_TJM!B2</f>
        <v>MP24-35
(marché LDA.2026)</v>
      </c>
      <c r="C2" s="352" t="str">
        <f>Profil_TJM!C2</f>
        <v xml:space="preserve">Prestations de pilotage, de tierce maintenance applicative et de développement des applicatifs du Lac de données agricoles (LDA)   </v>
      </c>
      <c r="D2" s="352"/>
      <c r="E2" s="352"/>
      <c r="F2" s="352"/>
      <c r="G2" s="352"/>
      <c r="H2" s="352"/>
      <c r="I2" s="352"/>
    </row>
    <row r="3" spans="1:189" s="17" customFormat="1" ht="29.5" customHeight="1" x14ac:dyDescent="0.2">
      <c r="A3"/>
      <c r="B3" s="201" t="str">
        <f>DQE!B11</f>
        <v>SP1.1</v>
      </c>
      <c r="C3" s="169" t="str">
        <f>DQE!C11</f>
        <v>Pilotage et coordination des prestations</v>
      </c>
      <c r="D3" s="170"/>
      <c r="E3" s="170"/>
      <c r="F3" s="170"/>
      <c r="G3" s="170"/>
      <c r="H3" s="170"/>
      <c r="I3" s="171"/>
      <c r="J3"/>
      <c r="K3"/>
      <c r="L3"/>
    </row>
    <row r="4" spans="1:189" ht="35" customHeight="1" x14ac:dyDescent="0.2"/>
    <row r="5" spans="1:189" ht="220" customHeight="1" x14ac:dyDescent="0.2">
      <c r="B5" s="358" t="s">
        <v>373</v>
      </c>
      <c r="C5" s="359"/>
      <c r="D5" s="359"/>
      <c r="E5" s="359"/>
      <c r="F5" s="359"/>
      <c r="G5" s="359"/>
      <c r="H5" s="359"/>
      <c r="I5" s="360"/>
    </row>
    <row r="7" spans="1:189" s="107" customFormat="1" ht="50" customHeight="1" x14ac:dyDescent="0.2">
      <c r="A7" s="106"/>
      <c r="B7" s="237" t="str">
        <f>CONCATENATE("Sous-prestation - ",DQE!B11," - ",DQE!C11)</f>
        <v>Sous-prestation - SP1.1 - Pilotage et coordination des prestations</v>
      </c>
      <c r="C7" s="238"/>
      <c r="D7" s="238"/>
      <c r="E7" s="238"/>
      <c r="F7" s="238"/>
      <c r="G7" s="238"/>
      <c r="H7" s="238"/>
      <c r="I7" s="243"/>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row>
    <row r="8" spans="1:189" s="129" customFormat="1" ht="22" customHeight="1" x14ac:dyDescent="0.2">
      <c r="A8"/>
      <c r="B8"/>
      <c r="C8"/>
      <c r="D8"/>
      <c r="E8"/>
      <c r="F8" s="181"/>
      <c r="G8" s="182"/>
      <c r="H8" s="182"/>
      <c r="I8" s="182"/>
      <c r="J8"/>
      <c r="K8"/>
      <c r="L8"/>
    </row>
    <row r="9" spans="1:189" ht="36" customHeight="1" x14ac:dyDescent="0.2">
      <c r="B9" s="202" t="str">
        <f>CONCATENATE("Tableau de détail des profils pour le forfait trimestriel de pilotage associé à l'",C17)</f>
        <v>Tableau de détail des profils pour le forfait trimestriel de pilotage associé à l'UO_SP1.1.PILOT-FORF</v>
      </c>
      <c r="C9" s="202"/>
      <c r="D9" s="202"/>
      <c r="E9" s="202"/>
      <c r="F9" s="202"/>
      <c r="G9" s="202"/>
    </row>
    <row r="10" spans="1:189" ht="51" x14ac:dyDescent="0.2">
      <c r="B10" s="22" t="s">
        <v>3</v>
      </c>
      <c r="C10" s="22" t="s">
        <v>166</v>
      </c>
      <c r="D10" s="22" t="s">
        <v>224</v>
      </c>
      <c r="E10" s="22" t="s">
        <v>63</v>
      </c>
      <c r="F10" s="22" t="s">
        <v>64</v>
      </c>
      <c r="G10" s="22" t="s">
        <v>223</v>
      </c>
    </row>
    <row r="11" spans="1:189" ht="61" customHeight="1" x14ac:dyDescent="0.2">
      <c r="B11" s="310" t="s">
        <v>11</v>
      </c>
      <c r="C11" s="310" t="s">
        <v>12</v>
      </c>
      <c r="D11" s="311"/>
      <c r="E11" s="311"/>
      <c r="F11" s="306">
        <f>IF(OR(C11="",E11=""),0,VLOOKUP(CONCATENATE("[",C11,"].[",D11,"]"),Profil_TJM!$F$9:$H$71,IF(E11="IDF",2,3),FALSE))</f>
        <v>0</v>
      </c>
      <c r="G11" s="307">
        <f>(218/4)*0.5</f>
        <v>27.25</v>
      </c>
    </row>
    <row r="12" spans="1:189" ht="61" customHeight="1" x14ac:dyDescent="0.2">
      <c r="B12" s="310" t="s">
        <v>11</v>
      </c>
      <c r="C12" s="310" t="s">
        <v>24</v>
      </c>
      <c r="D12" s="311"/>
      <c r="E12" s="311"/>
      <c r="F12" s="306">
        <f>IF(OR(C12="",E12=""),0,VLOOKUP(CONCATENATE("[",C12,"].[",D12,"]"),Profil_TJM!$F$9:$H$71,IF(E12="IDF",2,3),FALSE))</f>
        <v>0</v>
      </c>
      <c r="G12" s="307">
        <f>4*3</f>
        <v>12</v>
      </c>
    </row>
    <row r="13" spans="1:189" ht="61" customHeight="1" x14ac:dyDescent="0.2">
      <c r="B13" s="310" t="s">
        <v>11</v>
      </c>
      <c r="C13" s="310" t="s">
        <v>26</v>
      </c>
      <c r="D13" s="311"/>
      <c r="E13" s="311"/>
      <c r="F13" s="306">
        <f>IF(OR(C13="",E13=""),0,VLOOKUP(CONCATENATE("[",C13,"].[",D13,"]"),Profil_TJM!$F$9:$H$71,IF(E13="IDF",2,3),FALSE))</f>
        <v>0</v>
      </c>
      <c r="G13" s="307">
        <f>2*3</f>
        <v>6</v>
      </c>
    </row>
    <row r="15" spans="1:189" x14ac:dyDescent="0.2">
      <c r="F15" s="101"/>
      <c r="G15" s="102">
        <v>0.2</v>
      </c>
      <c r="H15" s="101"/>
    </row>
    <row r="16" spans="1:189" ht="34" x14ac:dyDescent="0.2">
      <c r="B16" s="27" t="s">
        <v>66</v>
      </c>
      <c r="C16" s="27" t="s">
        <v>67</v>
      </c>
      <c r="D16" s="22" t="s">
        <v>68</v>
      </c>
      <c r="E16" s="22" t="s">
        <v>69</v>
      </c>
      <c r="F16" s="22" t="s">
        <v>70</v>
      </c>
      <c r="G16" s="22" t="s">
        <v>71</v>
      </c>
      <c r="H16" s="22" t="s">
        <v>72</v>
      </c>
    </row>
    <row r="17" spans="1:190" ht="32" customHeight="1" x14ac:dyDescent="0.2">
      <c r="B17" s="28" t="str">
        <f>$B$3</f>
        <v>SP1.1</v>
      </c>
      <c r="C17" s="28" t="str">
        <f>DQE!D11</f>
        <v>UO_SP1.1.PILOT-FORF</v>
      </c>
      <c r="D17" s="28" t="str">
        <f>DQE!E11</f>
        <v>Pilotage et coordination des prestations</v>
      </c>
      <c r="E17" s="29" t="s">
        <v>73</v>
      </c>
      <c r="F17" s="30">
        <f>SUMPRODUCT(F11:F13,G11:G13)</f>
        <v>0</v>
      </c>
      <c r="G17" s="31">
        <f>F17*$G$15</f>
        <v>0</v>
      </c>
      <c r="H17" s="32">
        <f>F17+G17</f>
        <v>0</v>
      </c>
    </row>
    <row r="19" spans="1:190" s="107" customFormat="1" ht="50" customHeight="1" x14ac:dyDescent="0.2">
      <c r="A19" s="106"/>
      <c r="B19" s="237" t="str">
        <f>CONCATENATE("Sous-prestation - ",DQE!B12," - ",DQE!C12)</f>
        <v>Sous-prestation - SP1.2 - Compléments de pilotage et coordination des prestations</v>
      </c>
      <c r="C19" s="238"/>
      <c r="D19" s="238"/>
      <c r="E19" s="238"/>
      <c r="F19" s="238"/>
      <c r="G19" s="238"/>
      <c r="H19" s="238"/>
      <c r="I19" s="243"/>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row>
    <row r="20" spans="1:190" ht="22" customHeight="1" x14ac:dyDescent="0.2">
      <c r="G20" s="181"/>
      <c r="H20" s="182"/>
      <c r="I20" s="182"/>
    </row>
    <row r="21" spans="1:190" ht="50" customHeight="1" x14ac:dyDescent="0.2">
      <c r="F21" s="109" t="s">
        <v>142</v>
      </c>
      <c r="G21" s="203" t="str">
        <f>B11</f>
        <v>Management de projet</v>
      </c>
      <c r="H21" s="203" t="str">
        <f>B12</f>
        <v>Management de projet</v>
      </c>
      <c r="I21" s="203" t="str">
        <f>B13</f>
        <v>Management de projet</v>
      </c>
    </row>
    <row r="22" spans="1:190" ht="50" customHeight="1" x14ac:dyDescent="0.2">
      <c r="F22" s="109" t="s">
        <v>371</v>
      </c>
      <c r="G22" s="204" t="str">
        <f>C11</f>
        <v>Directeur de projet</v>
      </c>
      <c r="H22" s="204" t="str">
        <f>C12</f>
        <v>Chargé de pilotage SI (PMO)</v>
      </c>
      <c r="I22" s="204" t="str">
        <f>C13</f>
        <v>Responsable Sécurité des Systèmes d'Information (RSSI)</v>
      </c>
    </row>
    <row r="23" spans="1:190" ht="50" customHeight="1" x14ac:dyDescent="0.2">
      <c r="F23" s="109" t="s">
        <v>372</v>
      </c>
      <c r="G23" s="204">
        <f>D11</f>
        <v>0</v>
      </c>
      <c r="H23" s="204">
        <f>D12</f>
        <v>0</v>
      </c>
      <c r="I23" s="204">
        <f>D13</f>
        <v>0</v>
      </c>
    </row>
    <row r="24" spans="1:190" ht="50" customHeight="1" x14ac:dyDescent="0.2">
      <c r="F24" s="109" t="s">
        <v>144</v>
      </c>
      <c r="G24" s="204">
        <f>E11</f>
        <v>0</v>
      </c>
      <c r="H24" s="204">
        <f>E12</f>
        <v>0</v>
      </c>
      <c r="I24" s="204">
        <f>E13</f>
        <v>0</v>
      </c>
    </row>
    <row r="25" spans="1:190" s="111" customFormat="1" ht="50" customHeight="1" x14ac:dyDescent="0.2">
      <c r="A25"/>
      <c r="B25"/>
      <c r="C25"/>
      <c r="D25"/>
      <c r="E25"/>
      <c r="F25" s="109" t="s">
        <v>145</v>
      </c>
      <c r="G25" s="112">
        <f>F11</f>
        <v>0</v>
      </c>
      <c r="H25" s="112">
        <f>F12</f>
        <v>0</v>
      </c>
      <c r="I25" s="112">
        <f>F13</f>
        <v>0</v>
      </c>
      <c r="J25"/>
      <c r="K25" s="184">
        <v>0.2</v>
      </c>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row>
    <row r="26" spans="1:190" s="111" customFormat="1" ht="50" customHeight="1" x14ac:dyDescent="0.2">
      <c r="A26"/>
      <c r="B26" s="113" t="s">
        <v>66</v>
      </c>
      <c r="C26" s="113" t="s">
        <v>67</v>
      </c>
      <c r="D26" s="113" t="s">
        <v>68</v>
      </c>
      <c r="E26" s="114" t="s">
        <v>69</v>
      </c>
      <c r="F26" s="115" t="s">
        <v>153</v>
      </c>
      <c r="G26" s="114" t="s">
        <v>147</v>
      </c>
      <c r="H26" s="114" t="s">
        <v>147</v>
      </c>
      <c r="I26" s="114" t="s">
        <v>147</v>
      </c>
      <c r="J26" s="116" t="s">
        <v>70</v>
      </c>
      <c r="K26" s="115" t="s">
        <v>71</v>
      </c>
      <c r="L26" s="116" t="s">
        <v>148</v>
      </c>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row>
    <row r="27" spans="1:190" s="111" customFormat="1" ht="50" customHeight="1" x14ac:dyDescent="0.2">
      <c r="A27"/>
      <c r="B27" s="144" t="str">
        <f>DQE!$B$12</f>
        <v>SP1.2</v>
      </c>
      <c r="C27" s="253" t="str">
        <f>DQE!D12</f>
        <v xml:space="preserve">UO_SP1.2.PILOT-COMP-S </v>
      </c>
      <c r="D27" s="253" t="str">
        <f>DQE!E12</f>
        <v>Compléments de pilotage et coordination des prestations de niveau "simple"</v>
      </c>
      <c r="E27" s="144" t="s">
        <v>152</v>
      </c>
      <c r="F27" s="254">
        <v>1</v>
      </c>
      <c r="G27" s="210"/>
      <c r="H27" s="210"/>
      <c r="I27" s="210"/>
      <c r="J27" s="212">
        <f>$F27*SUMPRODUCT($G$25:$I$25,$G27:$I27)</f>
        <v>0</v>
      </c>
      <c r="K27" s="213">
        <f>J27*$K$11</f>
        <v>0</v>
      </c>
      <c r="L27" s="230">
        <f>J27+K27</f>
        <v>0</v>
      </c>
      <c r="M27" s="197">
        <f>SUM(G27:I27)</f>
        <v>0</v>
      </c>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row>
    <row r="28" spans="1:190" s="111" customFormat="1" ht="50" customHeight="1" x14ac:dyDescent="0.2">
      <c r="A28"/>
      <c r="B28" s="144" t="str">
        <f>DQE!$B$12</f>
        <v>SP1.2</v>
      </c>
      <c r="C28" s="253" t="str">
        <f>DQE!D13</f>
        <v>UO_SP1.2.PILOT-COMP-M</v>
      </c>
      <c r="D28" s="253" t="str">
        <f>DQE!E13</f>
        <v>Compléments de pilotage et coordination des prestations de niveau "moyen"</v>
      </c>
      <c r="E28" s="144" t="s">
        <v>152</v>
      </c>
      <c r="F28" s="254">
        <v>10</v>
      </c>
      <c r="G28" s="210"/>
      <c r="H28" s="210"/>
      <c r="I28" s="210"/>
      <c r="J28" s="212">
        <f>$F28*SUMPRODUCT($G$25:$I$25,$G28:$I28)</f>
        <v>0</v>
      </c>
      <c r="K28" s="213">
        <f>J28*$K$11</f>
        <v>0</v>
      </c>
      <c r="L28" s="230">
        <f t="shared" ref="L28" si="0">J28+K28</f>
        <v>0</v>
      </c>
      <c r="M28" s="197">
        <f>SUM(G28:I28)</f>
        <v>0</v>
      </c>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row>
    <row r="29" spans="1:190" s="111" customFormat="1" ht="50" customHeight="1" x14ac:dyDescent="0.2">
      <c r="A29"/>
      <c r="B29" s="144" t="str">
        <f>DQE!$B$12</f>
        <v>SP1.2</v>
      </c>
      <c r="C29" s="253" t="str">
        <f>DQE!D14</f>
        <v>UO_SP1.2.PILOT-COMP-C</v>
      </c>
      <c r="D29" s="253" t="str">
        <f>DQE!E14</f>
        <v>Compléments de pilotage et coordination des prestations de niveau "complexe"</v>
      </c>
      <c r="E29" s="144" t="s">
        <v>152</v>
      </c>
      <c r="F29" s="254">
        <v>20</v>
      </c>
      <c r="G29" s="210"/>
      <c r="H29" s="210"/>
      <c r="I29" s="210"/>
      <c r="J29" s="212">
        <f>$F29*SUMPRODUCT($G$25:$I$25,$G29:$I29)</f>
        <v>0</v>
      </c>
      <c r="K29" s="213">
        <f>J29*$K$11</f>
        <v>0</v>
      </c>
      <c r="L29" s="230">
        <f>J29+K29</f>
        <v>0</v>
      </c>
      <c r="M29" s="197">
        <f>SUM(G29:I29)</f>
        <v>0</v>
      </c>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row>
  </sheetData>
  <mergeCells count="2">
    <mergeCell ref="C2:I2"/>
    <mergeCell ref="B5:I5"/>
  </mergeCells>
  <conditionalFormatting sqref="M27:M29">
    <cfRule type="cellIs" dxfId="8" priority="1" operator="notEqual">
      <formula>1</formula>
    </cfRule>
  </conditionalFormatting>
  <dataValidations count="1">
    <dataValidation type="list" allowBlank="1" showInputMessage="1" showErrorMessage="1" sqref="D11:D13" xr:uid="{038F543A-342B-D148-B0B8-C136F24BFB96}">
      <formula1>"Junior,Confirmé,Sénior"</formula1>
    </dataValidation>
  </dataValidations>
  <pageMargins left="0.7" right="0.7" top="0.75" bottom="0.75" header="0.3" footer="0.3"/>
  <pageSetup paperSize="9" scale="37" orientation="landscape"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3E82BA27-27CB-E846-BD5E-B2351CBD3C75}">
          <x14:formula1>
            <xm:f>Profil_TJM!$J$10:$J$14</xm:f>
          </x14:formula1>
          <xm:sqref>B11:B13</xm:sqref>
        </x14:dataValidation>
        <x14:dataValidation type="list" allowBlank="1" showInputMessage="1" showErrorMessage="1" xr:uid="{5CD35DB6-A1E9-8447-BFB2-2344150CDB5F}">
          <x14:formula1>
            <xm:f>IF(B11=Profil_TJM!$J$10,Profil_TJM!$C$9:$C$25,IF(B11=Profil_TJM!$J$11,Profil_TJM!$C$26:$C$49,IF(B11=Profil_TJM!$J$12,Profil_TJM!$C$50:$C$52,IF(B11=Profil_TJM!$J$13,Profil_TJM!$C$53:$C$55, Profil_TJM!$C$56:$C$71))))</xm:f>
          </x14:formula1>
          <xm:sqref>C11:C13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B55D6-CE01-3A4D-B4E9-D81D9BF20E09}">
  <sheetPr>
    <pageSetUpPr fitToPage="1"/>
  </sheetPr>
  <dimension ref="B2:H16"/>
  <sheetViews>
    <sheetView topLeftCell="A5" zoomScale="75" workbookViewId="0">
      <selection activeCell="G10" sqref="G10"/>
    </sheetView>
  </sheetViews>
  <sheetFormatPr baseColWidth="10" defaultRowHeight="16" x14ac:dyDescent="0.2"/>
  <cols>
    <col min="1" max="1" width="4.6640625" customWidth="1"/>
    <col min="2" max="2" width="18.6640625" customWidth="1"/>
    <col min="3" max="4" width="20.33203125" customWidth="1"/>
    <col min="5" max="5" width="37.6640625" customWidth="1"/>
    <col min="6" max="6" width="23.5" customWidth="1"/>
    <col min="7" max="7" width="23.83203125" customWidth="1"/>
    <col min="8" max="8" width="15.83203125" customWidth="1"/>
    <col min="9" max="9" width="29.83203125" customWidth="1"/>
  </cols>
  <sheetData>
    <row r="2" spans="2:8" ht="96" customHeight="1" x14ac:dyDescent="0.2">
      <c r="B2" s="196" t="str">
        <f>Profil_TJM!B2</f>
        <v>MP24-35
(marché LDA.2026)</v>
      </c>
      <c r="C2" s="361" t="str">
        <f>Profil_TJM!C2</f>
        <v xml:space="preserve">Prestations de pilotage, de tierce maintenance applicative et de développement des applicatifs du Lac de données agricoles (LDA)   </v>
      </c>
      <c r="D2" s="362"/>
      <c r="E2" s="362"/>
      <c r="F2" s="362"/>
      <c r="G2" s="362"/>
      <c r="H2" s="363"/>
    </row>
    <row r="3" spans="2:8" ht="23" customHeight="1" x14ac:dyDescent="0.2">
      <c r="B3" s="207" t="str">
        <f>DQE!B15</f>
        <v>P2</v>
      </c>
      <c r="C3" s="364" t="str">
        <f>DQE!C15</f>
        <v>Prise de connaissance et réversibilité entrante</v>
      </c>
      <c r="D3" s="365"/>
      <c r="E3" s="365"/>
      <c r="F3" s="365"/>
      <c r="G3" s="365"/>
      <c r="H3" s="366"/>
    </row>
    <row r="4" spans="2:8" ht="35" customHeight="1" x14ac:dyDescent="0.2"/>
    <row r="5" spans="2:8" ht="249" customHeight="1" x14ac:dyDescent="0.2">
      <c r="B5" s="367" t="s">
        <v>263</v>
      </c>
      <c r="C5" s="368"/>
      <c r="D5" s="368"/>
      <c r="E5" s="368"/>
      <c r="F5" s="368"/>
      <c r="G5" s="368"/>
      <c r="H5" s="369"/>
    </row>
    <row r="7" spans="2:8" ht="18" x14ac:dyDescent="0.2">
      <c r="B7" s="370" t="str">
        <f>CONCATENATE("Tableau de détail des profils associé à l'",C16)</f>
        <v>Tableau de détail des profils associé à l'UO2_PCLDA</v>
      </c>
      <c r="C7" s="370"/>
      <c r="D7" s="370"/>
      <c r="E7" s="370"/>
      <c r="F7" s="370"/>
      <c r="G7" s="370"/>
      <c r="H7" s="21"/>
    </row>
    <row r="8" spans="2:8" ht="68" x14ac:dyDescent="0.2">
      <c r="B8" s="22" t="s">
        <v>3</v>
      </c>
      <c r="C8" s="22" t="s">
        <v>166</v>
      </c>
      <c r="D8" s="22" t="s">
        <v>224</v>
      </c>
      <c r="E8" s="22" t="s">
        <v>63</v>
      </c>
      <c r="F8" s="22" t="s">
        <v>64</v>
      </c>
      <c r="G8" s="22" t="s">
        <v>225</v>
      </c>
    </row>
    <row r="9" spans="2:8" ht="43" customHeight="1" x14ac:dyDescent="0.2">
      <c r="B9" s="203" t="s">
        <v>11</v>
      </c>
      <c r="C9" s="203" t="s">
        <v>16</v>
      </c>
      <c r="D9" s="110"/>
      <c r="E9" s="110"/>
      <c r="F9" s="199">
        <f>IF(OR(C9="",E9=""),0,VLOOKUP(CONCATENATE("[",C9,"].[",D9,"]"),Profil_TJM!$F$9:$H$71,IF(E9="IDF",2,3),FALSE))</f>
        <v>0</v>
      </c>
      <c r="G9" s="161"/>
      <c r="H9" s="216"/>
    </row>
    <row r="10" spans="2:8" ht="43" customHeight="1" x14ac:dyDescent="0.2">
      <c r="B10" s="204" t="s">
        <v>50</v>
      </c>
      <c r="C10" s="204" t="s">
        <v>204</v>
      </c>
      <c r="D10" s="24"/>
      <c r="E10" s="24"/>
      <c r="F10" s="25">
        <f>IF(OR(C10="",E10=""),0,VLOOKUP(CONCATENATE("[",C10,"].[",D10,"]"),Profil_TJM!$F$9:$H$71,IF(E10="IDF",2,3),FALSE))</f>
        <v>0</v>
      </c>
      <c r="G10" s="26"/>
      <c r="H10" s="216"/>
    </row>
    <row r="11" spans="2:8" ht="43" customHeight="1" x14ac:dyDescent="0.2">
      <c r="B11" s="204" t="s">
        <v>50</v>
      </c>
      <c r="C11" s="204" t="s">
        <v>205</v>
      </c>
      <c r="D11" s="24"/>
      <c r="E11" s="24"/>
      <c r="F11" s="25">
        <f>IF(OR(C11="",E11=""),0,VLOOKUP(CONCATENATE("[",C11,"].[",D11,"]"),Profil_TJM!$F$9:$H$71,IF(E11="IDF",2,3),FALSE))</f>
        <v>0</v>
      </c>
      <c r="G11" s="26"/>
    </row>
    <row r="12" spans="2:8" ht="61" customHeight="1" x14ac:dyDescent="0.2">
      <c r="B12" s="205" t="s">
        <v>28</v>
      </c>
      <c r="C12" s="205" t="s">
        <v>206</v>
      </c>
      <c r="D12" s="160"/>
      <c r="E12" s="160"/>
      <c r="F12" s="200">
        <f>IF(OR(C12="",E12=""),0,VLOOKUP(CONCATENATE("[",C12,"].[",D12,"]"),Profil_TJM!$F$9:$H$71,IF(E12="IDF",2,3),FALSE))</f>
        <v>0</v>
      </c>
      <c r="G12" s="206"/>
    </row>
    <row r="14" spans="2:8" x14ac:dyDescent="0.2">
      <c r="F14" s="101"/>
      <c r="G14" s="102">
        <v>0.2</v>
      </c>
      <c r="H14" s="101"/>
    </row>
    <row r="15" spans="2:8" ht="34" x14ac:dyDescent="0.2">
      <c r="B15" s="27" t="s">
        <v>66</v>
      </c>
      <c r="C15" s="27" t="s">
        <v>67</v>
      </c>
      <c r="D15" s="22" t="s">
        <v>68</v>
      </c>
      <c r="E15" s="22" t="s">
        <v>69</v>
      </c>
      <c r="F15" s="22" t="s">
        <v>70</v>
      </c>
      <c r="G15" s="22" t="s">
        <v>71</v>
      </c>
      <c r="H15" s="22" t="s">
        <v>72</v>
      </c>
    </row>
    <row r="16" spans="2:8" ht="34" x14ac:dyDescent="0.2">
      <c r="B16" s="28" t="str">
        <f>$B$3</f>
        <v>P2</v>
      </c>
      <c r="C16" s="28" t="str">
        <f>DQE!D15</f>
        <v>UO2_PCLDA</v>
      </c>
      <c r="D16" s="29" t="str">
        <f>DQE!E15</f>
        <v>Prise de connaissance et réversibilité entrante</v>
      </c>
      <c r="E16" s="29" t="s">
        <v>141</v>
      </c>
      <c r="F16" s="30">
        <f>SUMPRODUCT(F9:F12,G9:G12)</f>
        <v>0</v>
      </c>
      <c r="G16" s="31">
        <f>F16*$G$14</f>
        <v>0</v>
      </c>
      <c r="H16" s="32">
        <f>F16+G16</f>
        <v>0</v>
      </c>
    </row>
  </sheetData>
  <mergeCells count="4">
    <mergeCell ref="C2:H2"/>
    <mergeCell ref="C3:H3"/>
    <mergeCell ref="B5:H5"/>
    <mergeCell ref="B7:G7"/>
  </mergeCells>
  <dataValidations count="1">
    <dataValidation type="list" allowBlank="1" showInputMessage="1" showErrorMessage="1" sqref="D9:D12" xr:uid="{ED958FF9-F620-154A-90BE-A5EC2600F9F0}">
      <formula1>"Junior,Confirmé,Sénior"</formula1>
    </dataValidation>
  </dataValidations>
  <pageMargins left="0.7" right="0.7" top="0.75" bottom="0.75" header="0.3" footer="0.3"/>
  <pageSetup paperSize="9" scale="62" orientation="landscape" horizontalDpi="0" verticalDpi="0"/>
  <extLst>
    <ext xmlns:x14="http://schemas.microsoft.com/office/spreadsheetml/2009/9/main" uri="{CCE6A557-97BC-4b89-ADB6-D9C93CAAB3DF}">
      <x14:dataValidations xmlns:xm="http://schemas.microsoft.com/office/excel/2006/main" count="2">
        <x14:dataValidation type="list" allowBlank="1" showInputMessage="1" showErrorMessage="1" xr:uid="{3EC82CB8-176A-1A44-AC1D-8A770C99AE70}">
          <x14:formula1>
            <xm:f>Profil_TJM!$J$10:$J$14</xm:f>
          </x14:formula1>
          <xm:sqref>B9:B12</xm:sqref>
        </x14:dataValidation>
        <x14:dataValidation type="list" allowBlank="1" showInputMessage="1" showErrorMessage="1" xr:uid="{E006308F-5FDF-D349-9ED8-74B5A0666324}">
          <x14:formula1>
            <xm:f>IF(B9=Profil_TJM!$J$10,Profil_TJM!$C$9:$C$25,IF(B9=Profil_TJM!$J$11,Profil_TJM!$C$26:$C$49,IF(B9=Profil_TJM!$J$12,Profil_TJM!$C$50:$C$52,IF(B9=Profil_TJM!$J$13,Profil_TJM!$C$53:$C$55, Profil_TJM!$C$56:$C$71))))</xm:f>
          </x14:formula1>
          <xm:sqref>C9:C12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B04E8-0D01-2845-9C73-D529DB154C56}">
  <sheetPr>
    <pageSetUpPr fitToPage="1"/>
  </sheetPr>
  <dimension ref="A2:GO26"/>
  <sheetViews>
    <sheetView topLeftCell="A2" zoomScale="75" zoomScaleNormal="113" workbookViewId="0">
      <selection activeCell="D13" sqref="D13"/>
    </sheetView>
  </sheetViews>
  <sheetFormatPr baseColWidth="10" defaultRowHeight="16" x14ac:dyDescent="0.2"/>
  <cols>
    <col min="1" max="1" width="4.5" customWidth="1"/>
    <col min="2" max="2" width="20.6640625" customWidth="1"/>
    <col min="3" max="3" width="40.83203125" customWidth="1"/>
    <col min="4" max="4" width="49.33203125" customWidth="1"/>
    <col min="5" max="5" width="23.5" customWidth="1"/>
    <col min="6" max="6" width="17.5" bestFit="1" customWidth="1"/>
    <col min="7" max="7" width="19.6640625" bestFit="1" customWidth="1"/>
    <col min="8" max="8" width="19.5" bestFit="1" customWidth="1"/>
    <col min="9" max="9" width="18.33203125" bestFit="1" customWidth="1"/>
    <col min="10" max="10" width="20.1640625" bestFit="1" customWidth="1"/>
    <col min="11" max="16" width="16.5" bestFit="1" customWidth="1"/>
  </cols>
  <sheetData>
    <row r="2" spans="1:197" ht="96" customHeight="1" x14ac:dyDescent="0.2">
      <c r="B2" s="196" t="str">
        <f>Profil_TJM!B2</f>
        <v>MP24-35
(marché LDA.2026)</v>
      </c>
      <c r="C2" s="364" t="str">
        <f>Profil_TJM!C2</f>
        <v xml:space="preserve">Prestations de pilotage, de tierce maintenance applicative et de développement des applicatifs du Lac de données agricoles (LDA)   </v>
      </c>
      <c r="D2" s="365"/>
      <c r="E2" s="365"/>
      <c r="F2" s="365"/>
      <c r="G2" s="365"/>
      <c r="H2" s="365"/>
      <c r="I2" s="365"/>
      <c r="J2" s="365"/>
      <c r="K2" s="366"/>
    </row>
    <row r="3" spans="1:197" ht="33" customHeight="1" x14ac:dyDescent="0.2">
      <c r="B3" s="201" t="str">
        <f>DQE!B16</f>
        <v>P3</v>
      </c>
      <c r="C3" s="364" t="str">
        <f>DQE!C16</f>
        <v>Mise en œuvre et fonctionnement des environnements associés à la réalisation des prestations</v>
      </c>
      <c r="D3" s="365"/>
      <c r="E3" s="365"/>
      <c r="F3" s="365"/>
      <c r="G3" s="365"/>
      <c r="H3" s="365"/>
      <c r="I3" s="365"/>
      <c r="J3" s="365"/>
      <c r="K3" s="366"/>
    </row>
    <row r="4" spans="1:197" ht="24" customHeight="1" x14ac:dyDescent="0.2">
      <c r="B4" s="17"/>
      <c r="C4" s="17"/>
      <c r="D4" s="17"/>
      <c r="E4" s="17"/>
      <c r="F4" s="17"/>
      <c r="G4" s="17"/>
      <c r="H4" s="17"/>
      <c r="I4" s="17"/>
    </row>
    <row r="5" spans="1:197" ht="254" customHeight="1" x14ac:dyDescent="0.2">
      <c r="B5" s="371" t="s">
        <v>231</v>
      </c>
      <c r="C5" s="372"/>
      <c r="D5" s="372"/>
      <c r="E5" s="372"/>
      <c r="F5" s="372"/>
      <c r="G5" s="372"/>
      <c r="H5" s="372"/>
      <c r="I5" s="372"/>
      <c r="J5" s="372"/>
      <c r="K5" s="373"/>
    </row>
    <row r="7" spans="1:197" ht="50" customHeight="1" x14ac:dyDescent="0.2">
      <c r="B7" s="172" t="str">
        <f>CONCATENATE("Sous-prestation - ",DQE!B17," - ",DQE!C17)</f>
        <v>Sous-prestation - SP3.1 - Mise en œuvre des environnements associés à la réalisation des prestations</v>
      </c>
      <c r="C7" s="173"/>
      <c r="D7" s="174"/>
      <c r="E7" s="174"/>
      <c r="F7" s="174"/>
      <c r="G7" s="174"/>
      <c r="H7" s="175"/>
    </row>
    <row r="8" spans="1:197" ht="50" customHeight="1" x14ac:dyDescent="0.2">
      <c r="F8" s="181" t="s">
        <v>7</v>
      </c>
      <c r="G8" s="182" t="s">
        <v>150</v>
      </c>
      <c r="H8" s="182" t="s">
        <v>150</v>
      </c>
      <c r="I8" s="182" t="s">
        <v>150</v>
      </c>
      <c r="J8" s="182" t="s">
        <v>150</v>
      </c>
      <c r="K8" s="182" t="s">
        <v>150</v>
      </c>
      <c r="L8" s="182" t="s">
        <v>150</v>
      </c>
      <c r="M8" s="182" t="s">
        <v>150</v>
      </c>
      <c r="N8" s="182" t="s">
        <v>150</v>
      </c>
      <c r="O8" s="182" t="s">
        <v>150</v>
      </c>
      <c r="P8" s="182" t="s">
        <v>150</v>
      </c>
    </row>
    <row r="9" spans="1:197" ht="50" customHeight="1" x14ac:dyDescent="0.2">
      <c r="E9" s="109" t="s">
        <v>142</v>
      </c>
      <c r="F9" s="110"/>
      <c r="G9" s="110"/>
      <c r="H9" s="110"/>
      <c r="I9" s="110"/>
      <c r="J9" s="110"/>
      <c r="K9" s="110"/>
      <c r="L9" s="110"/>
      <c r="M9" s="110"/>
      <c r="N9" s="110"/>
      <c r="O9" s="110"/>
      <c r="P9" s="110"/>
    </row>
    <row r="10" spans="1:197" ht="50" customHeight="1" x14ac:dyDescent="0.2">
      <c r="E10" s="109" t="s">
        <v>143</v>
      </c>
      <c r="F10" s="24"/>
      <c r="G10" s="24"/>
      <c r="H10" s="24"/>
      <c r="I10" s="24"/>
      <c r="J10" s="24"/>
      <c r="K10" s="24"/>
      <c r="L10" s="24"/>
      <c r="M10" s="24"/>
      <c r="N10" s="24"/>
      <c r="O10" s="24"/>
      <c r="P10" s="24"/>
    </row>
    <row r="11" spans="1:197" ht="50" customHeight="1" x14ac:dyDescent="0.2">
      <c r="E11" s="109" t="s">
        <v>144</v>
      </c>
      <c r="F11" s="24"/>
      <c r="G11" s="24"/>
      <c r="H11" s="24"/>
      <c r="I11" s="24"/>
      <c r="J11" s="24"/>
      <c r="K11" s="24"/>
      <c r="L11" s="24"/>
      <c r="M11" s="24"/>
      <c r="N11" s="24"/>
      <c r="O11" s="24"/>
      <c r="P11" s="24"/>
    </row>
    <row r="12" spans="1:197" ht="50" customHeight="1" x14ac:dyDescent="0.2">
      <c r="E12" s="109" t="s">
        <v>145</v>
      </c>
      <c r="F12" s="112">
        <f>IF(OR(F9="",F10="",F11=""),0,VLOOKUP(F10,Profil_TJM!$F$9:$H$71,IF(F11="IDF",2,3),FALSE))</f>
        <v>0</v>
      </c>
      <c r="G12" s="112">
        <f>IF(OR(G9="",G10="",G11=""),0,VLOOKUP(G10,Profil_TJM!$F$9:$H$71,IF(G11="IDF",2,3),FALSE))</f>
        <v>0</v>
      </c>
      <c r="H12" s="112">
        <f>IF(OR(H9="",H10="",H11=""),0,VLOOKUP(H10,Profil_TJM!$F$9:$H$71,IF(H11="IDF",2,3),FALSE))</f>
        <v>0</v>
      </c>
      <c r="I12" s="112">
        <f>IF(OR(I9="",I10="",I11=""),0,VLOOKUP(I10,Profil_TJM!$F$9:$H$71,IF(I11="IDF",2,3),FALSE))</f>
        <v>0</v>
      </c>
      <c r="J12" s="112">
        <f>IF(OR(J9="",J10="",J11=""),0,VLOOKUP(J10,Profil_TJM!$F$9:$H$71,IF(J11="IDF",2,3),FALSE))</f>
        <v>0</v>
      </c>
      <c r="K12" s="112">
        <f>IF(OR(K9="",K10="",K11=""),0,VLOOKUP(K10,Profil_TJM!$F$9:$H$71,IF(K11="IDF",2,3),FALSE))</f>
        <v>0</v>
      </c>
      <c r="L12" s="112">
        <f>IF(OR(L9="",L10="",L11=""),0,VLOOKUP(L10,Profil_TJM!$F$9:$H$71,IF(L11="IDF",2,3),FALSE))</f>
        <v>0</v>
      </c>
      <c r="M12" s="112">
        <f>IF(OR(M9="",M10="",M11=""),0,VLOOKUP(M10,Profil_TJM!$F$9:$H$71,IF(M11="IDF",2,3),FALSE))</f>
        <v>0</v>
      </c>
      <c r="N12" s="112">
        <f>IF(OR(N9="",N10="",N11=""),0,VLOOKUP(N10,Profil_TJM!$F$9:$H$71,IF(N11="IDF",2,3),FALSE))</f>
        <v>0</v>
      </c>
      <c r="O12" s="112">
        <f>IF(OR(O9="",O10="",O11=""),0,VLOOKUP(O10,Profil_TJM!$F$9:$H$71,IF(O11="IDF",2,3),FALSE))</f>
        <v>0</v>
      </c>
      <c r="P12" s="112">
        <f>IF(OR(P9="",P10="",P11=""),0,VLOOKUP(P10,Profil_TJM!$F$9:$H$71,IF(P11="IDF",2,3),FALSE))</f>
        <v>0</v>
      </c>
      <c r="R12" s="184">
        <v>0.2</v>
      </c>
    </row>
    <row r="13" spans="1:197" s="111" customFormat="1" ht="50" customHeight="1" x14ac:dyDescent="0.2">
      <c r="A13"/>
      <c r="B13" s="208" t="s">
        <v>67</v>
      </c>
      <c r="C13" s="208" t="s">
        <v>68</v>
      </c>
      <c r="D13" s="109" t="s">
        <v>69</v>
      </c>
      <c r="E13" s="209" t="s">
        <v>146</v>
      </c>
      <c r="F13" s="109" t="s">
        <v>147</v>
      </c>
      <c r="G13" s="109" t="s">
        <v>147</v>
      </c>
      <c r="H13" s="109" t="s">
        <v>147</v>
      </c>
      <c r="I13" s="109" t="s">
        <v>147</v>
      </c>
      <c r="J13" s="109" t="s">
        <v>147</v>
      </c>
      <c r="K13" s="109" t="s">
        <v>147</v>
      </c>
      <c r="L13" s="109" t="s">
        <v>147</v>
      </c>
      <c r="M13" s="109" t="s">
        <v>147</v>
      </c>
      <c r="N13" s="109" t="s">
        <v>147</v>
      </c>
      <c r="O13" s="109" t="s">
        <v>147</v>
      </c>
      <c r="P13" s="109" t="s">
        <v>147</v>
      </c>
      <c r="Q13" s="116" t="s">
        <v>70</v>
      </c>
      <c r="R13" s="115" t="s">
        <v>71</v>
      </c>
      <c r="S13" s="116" t="s">
        <v>148</v>
      </c>
      <c r="T13" s="214" t="s">
        <v>149</v>
      </c>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row>
    <row r="14" spans="1:197" s="111" customFormat="1" ht="70.25" customHeight="1" x14ac:dyDescent="0.2">
      <c r="A14"/>
      <c r="B14" s="123" t="str">
        <f>DQE!D17</f>
        <v>UO_SP3.1.ENV-MEO</v>
      </c>
      <c r="C14" s="124" t="str">
        <f>DQE!C17</f>
        <v>Mise en œuvre des environnements associés à la réalisation des prestations</v>
      </c>
      <c r="D14" s="125" t="s">
        <v>141</v>
      </c>
      <c r="E14" s="132"/>
      <c r="F14" s="210"/>
      <c r="G14" s="210"/>
      <c r="H14" s="210"/>
      <c r="I14" s="210"/>
      <c r="J14" s="210"/>
      <c r="K14" s="211"/>
      <c r="L14" s="211"/>
      <c r="M14" s="211"/>
      <c r="N14" s="211"/>
      <c r="O14" s="211"/>
      <c r="P14" s="210"/>
      <c r="Q14" s="212">
        <f>$E14*SUMPRODUCT($F$12:P$12,$F14:P14)</f>
        <v>0</v>
      </c>
      <c r="R14" s="213">
        <f>Q14*$R$12</f>
        <v>0</v>
      </c>
      <c r="S14" s="212">
        <f>Q14+R14</f>
        <v>0</v>
      </c>
      <c r="T14" s="215">
        <f>SUM(F14:P14)</f>
        <v>0</v>
      </c>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row>
    <row r="16" spans="1:197" ht="41" customHeight="1" x14ac:dyDescent="0.2">
      <c r="B16" s="172" t="str">
        <f>CONCATENATE("Sous-prestation - ",DQE!B18," - ",DQE!C18)</f>
        <v>Sous-prestation - SP3.2 - Fonctionnement (run) des environnements associés à la réalisation des prestations</v>
      </c>
      <c r="C16" s="173"/>
      <c r="D16" s="174"/>
      <c r="E16" s="174"/>
      <c r="F16" s="174"/>
      <c r="G16" s="174"/>
      <c r="H16" s="175"/>
      <c r="L16" s="176"/>
    </row>
    <row r="18" spans="2:20" ht="50" customHeight="1" x14ac:dyDescent="0.2">
      <c r="F18" s="181" t="s">
        <v>7</v>
      </c>
      <c r="G18" s="182" t="s">
        <v>150</v>
      </c>
      <c r="H18" s="182" t="s">
        <v>150</v>
      </c>
      <c r="I18" s="182" t="s">
        <v>150</v>
      </c>
      <c r="J18" s="182" t="s">
        <v>150</v>
      </c>
      <c r="K18" s="182" t="s">
        <v>150</v>
      </c>
      <c r="L18" s="182" t="s">
        <v>150</v>
      </c>
      <c r="M18" s="182" t="s">
        <v>150</v>
      </c>
      <c r="N18" s="182" t="s">
        <v>150</v>
      </c>
      <c r="O18" s="182" t="s">
        <v>150</v>
      </c>
      <c r="P18" s="182" t="s">
        <v>150</v>
      </c>
    </row>
    <row r="19" spans="2:20" ht="50" customHeight="1" x14ac:dyDescent="0.2">
      <c r="E19" s="109" t="s">
        <v>142</v>
      </c>
      <c r="F19" s="110"/>
      <c r="G19" s="110"/>
      <c r="H19" s="110"/>
      <c r="I19" s="110"/>
      <c r="J19" s="110"/>
      <c r="K19" s="110"/>
      <c r="L19" s="110"/>
      <c r="M19" s="110"/>
      <c r="N19" s="110"/>
      <c r="O19" s="110"/>
      <c r="P19" s="110"/>
    </row>
    <row r="20" spans="2:20" ht="50" customHeight="1" x14ac:dyDescent="0.2">
      <c r="E20" s="109" t="s">
        <v>143</v>
      </c>
      <c r="F20" s="24"/>
      <c r="G20" s="24"/>
      <c r="H20" s="24"/>
      <c r="I20" s="24"/>
      <c r="J20" s="24"/>
      <c r="K20" s="24"/>
      <c r="L20" s="24"/>
      <c r="M20" s="24"/>
      <c r="N20" s="24"/>
      <c r="O20" s="24"/>
      <c r="P20" s="24"/>
    </row>
    <row r="21" spans="2:20" ht="50" customHeight="1" x14ac:dyDescent="0.2">
      <c r="E21" s="109" t="s">
        <v>144</v>
      </c>
      <c r="F21" s="24"/>
      <c r="G21" s="24"/>
      <c r="H21" s="24"/>
      <c r="I21" s="24"/>
      <c r="J21" s="24"/>
      <c r="K21" s="24"/>
      <c r="L21" s="24"/>
      <c r="M21" s="24"/>
      <c r="N21" s="24"/>
      <c r="O21" s="24"/>
      <c r="P21" s="24"/>
    </row>
    <row r="22" spans="2:20" ht="50" customHeight="1" x14ac:dyDescent="0.2">
      <c r="E22" s="109" t="s">
        <v>145</v>
      </c>
      <c r="F22" s="112">
        <f>IF(OR(F19="",F20="",F21=""),0,VLOOKUP(F20,Profil_TJM!$F$9:$H$71,IF(F21="IDF",2,3),FALSE))</f>
        <v>0</v>
      </c>
      <c r="G22" s="112">
        <f>IF(OR(G19="",G20="",G21=""),0,VLOOKUP(G20,Profil_TJM!$F$9:$H$71,IF(G21="IDF",2,3),FALSE))</f>
        <v>0</v>
      </c>
      <c r="H22" s="112">
        <f>IF(OR(H19="",H20="",H21=""),0,VLOOKUP(H20,Profil_TJM!$F$9:$H$71,IF(H21="IDF",2,3),FALSE))</f>
        <v>0</v>
      </c>
      <c r="I22" s="112">
        <f>IF(OR(I19="",I20="",I21=""),0,VLOOKUP(I20,Profil_TJM!$F$9:$H$71,IF(I21="IDF",2,3),FALSE))</f>
        <v>0</v>
      </c>
      <c r="J22" s="112">
        <f>IF(OR(J19="",J20="",J21=""),0,VLOOKUP(J20,Profil_TJM!$F$9:$H$71,IF(J21="IDF",2,3),FALSE))</f>
        <v>0</v>
      </c>
      <c r="K22" s="112">
        <f>IF(OR(K19="",K20="",K21=""),0,VLOOKUP(K20,Profil_TJM!$F$9:$H$71,IF(K21="IDF",2,3),FALSE))</f>
        <v>0</v>
      </c>
      <c r="L22" s="112">
        <f>IF(OR(L19="",L20="",L21=""),0,VLOOKUP(L20,Profil_TJM!$F$9:$H$71,IF(L21="IDF",2,3),FALSE))</f>
        <v>0</v>
      </c>
      <c r="M22" s="112">
        <f>IF(OR(M19="",M20="",M21=""),0,VLOOKUP(M20,Profil_TJM!$F$9:$H$71,IF(M21="IDF",2,3),FALSE))</f>
        <v>0</v>
      </c>
      <c r="N22" s="112">
        <f>IF(OR(N19="",N20="",N21=""),0,VLOOKUP(N20,Profil_TJM!$F$9:$H$71,IF(N21="IDF",2,3),FALSE))</f>
        <v>0</v>
      </c>
      <c r="O22" s="112">
        <f>IF(OR(O19="",O20="",O21=""),0,VLOOKUP(O20,Profil_TJM!$F$9:$H$71,IF(O21="IDF",2,3),FALSE))</f>
        <v>0</v>
      </c>
      <c r="P22" s="112">
        <f>IF(OR(P19="",P20="",P21=""),0,VLOOKUP(P20,Profil_TJM!$F$9:$H$71,IF(P21="IDF",2,3),FALSE))</f>
        <v>0</v>
      </c>
      <c r="R22" s="184">
        <v>0.2</v>
      </c>
    </row>
    <row r="23" spans="2:20" ht="50" customHeight="1" x14ac:dyDescent="0.2">
      <c r="B23" s="113" t="s">
        <v>67</v>
      </c>
      <c r="C23" s="113" t="s">
        <v>68</v>
      </c>
      <c r="D23" s="113" t="s">
        <v>69</v>
      </c>
      <c r="E23" s="130" t="s">
        <v>146</v>
      </c>
      <c r="F23" s="109" t="s">
        <v>147</v>
      </c>
      <c r="G23" s="109" t="s">
        <v>147</v>
      </c>
      <c r="H23" s="109" t="s">
        <v>147</v>
      </c>
      <c r="I23" s="109" t="s">
        <v>147</v>
      </c>
      <c r="J23" s="109" t="s">
        <v>147</v>
      </c>
      <c r="K23" s="109" t="s">
        <v>147</v>
      </c>
      <c r="L23" s="109" t="s">
        <v>147</v>
      </c>
      <c r="M23" s="109" t="s">
        <v>147</v>
      </c>
      <c r="N23" s="109" t="s">
        <v>147</v>
      </c>
      <c r="O23" s="109" t="s">
        <v>147</v>
      </c>
      <c r="P23" s="109" t="s">
        <v>147</v>
      </c>
      <c r="Q23" s="131" t="s">
        <v>70</v>
      </c>
      <c r="R23" s="113" t="s">
        <v>71</v>
      </c>
      <c r="S23" s="131" t="s">
        <v>148</v>
      </c>
    </row>
    <row r="24" spans="2:20" ht="50" customHeight="1" x14ac:dyDescent="0.2">
      <c r="B24" s="139" t="str">
        <f>DQE!D18</f>
        <v>UO_SP3.2.ENV-RUN</v>
      </c>
      <c r="C24" s="139" t="str">
        <f>DQE!C18</f>
        <v>Fonctionnement (run) des environnements associés à la réalisation des prestations</v>
      </c>
      <c r="D24" s="118"/>
      <c r="E24" s="119"/>
      <c r="F24" s="119"/>
      <c r="G24" s="119"/>
      <c r="H24" s="119"/>
      <c r="I24" s="119"/>
      <c r="J24" s="119"/>
      <c r="K24" s="119"/>
      <c r="L24" s="119"/>
      <c r="M24" s="119"/>
      <c r="N24" s="119"/>
      <c r="O24" s="119"/>
      <c r="P24" s="119"/>
      <c r="Q24" s="119"/>
      <c r="R24" s="120"/>
      <c r="S24" s="121"/>
      <c r="T24" s="122" t="s">
        <v>149</v>
      </c>
    </row>
    <row r="25" spans="2:20" ht="82" customHeight="1" x14ac:dyDescent="0.2">
      <c r="B25" s="125" t="str">
        <f>DQE!D18</f>
        <v>UO_SP3.2.ENV-RUN</v>
      </c>
      <c r="C25" s="124" t="str">
        <f>DQE!E18</f>
        <v xml:space="preserve">Fonctionnement des environnements nécessaires à la réalisation des prestations demandées </v>
      </c>
      <c r="D25" s="125" t="s">
        <v>73</v>
      </c>
      <c r="E25" s="132"/>
      <c r="F25" s="133"/>
      <c r="G25" s="133"/>
      <c r="H25" s="133"/>
      <c r="I25" s="133"/>
      <c r="J25" s="133"/>
      <c r="K25" s="134"/>
      <c r="L25" s="134"/>
      <c r="M25" s="134"/>
      <c r="N25" s="134"/>
      <c r="O25" s="134"/>
      <c r="P25" s="133"/>
      <c r="Q25" s="126">
        <f>$E25*SUMPRODUCT($F$22:P$22,$F25:P25)</f>
        <v>0</v>
      </c>
      <c r="R25" s="127">
        <f>Q25*$R$22</f>
        <v>0</v>
      </c>
      <c r="S25" s="126">
        <f>Q25+R25</f>
        <v>0</v>
      </c>
      <c r="T25" s="135">
        <f>SUM(F25:P25)</f>
        <v>0</v>
      </c>
    </row>
    <row r="26" spans="2:20" ht="101" customHeight="1" x14ac:dyDescent="0.2">
      <c r="B26" s="125" t="str">
        <f>DQE!D19</f>
        <v>UO_SP3.2.ENV-RUN-COMP</v>
      </c>
      <c r="C26" s="124" t="str">
        <f>DQE!E19</f>
        <v>Complément de ressources humaines pour le fonctionnement des environnements (en cas d'augmentation supérieure à 25% des ressources techniques nécessaires à la gestion des environnements propres au Titulaire du présent marché)</v>
      </c>
      <c r="D26" s="125" t="s">
        <v>73</v>
      </c>
      <c r="E26" s="136"/>
      <c r="F26" s="137"/>
      <c r="G26" s="137"/>
      <c r="H26" s="137"/>
      <c r="I26" s="137"/>
      <c r="J26" s="137"/>
      <c r="K26" s="138"/>
      <c r="L26" s="138"/>
      <c r="M26" s="138"/>
      <c r="N26" s="138"/>
      <c r="O26" s="138"/>
      <c r="P26" s="137"/>
      <c r="Q26" s="218">
        <f>$E26*SUMPRODUCT($F$22:P$22,$F26:P26)</f>
        <v>0</v>
      </c>
      <c r="R26" s="213">
        <f>Q26*$R$22</f>
        <v>0</v>
      </c>
      <c r="S26" s="212">
        <f>Q26+R26</f>
        <v>0</v>
      </c>
      <c r="T26" s="135">
        <f>SUM(F26:P26)</f>
        <v>0</v>
      </c>
    </row>
  </sheetData>
  <mergeCells count="3">
    <mergeCell ref="C2:K2"/>
    <mergeCell ref="C3:K3"/>
    <mergeCell ref="B5:K5"/>
  </mergeCells>
  <conditionalFormatting sqref="T14 T25:T26">
    <cfRule type="cellIs" dxfId="7" priority="2" operator="notEqual">
      <formula>1</formula>
    </cfRule>
  </conditionalFormatting>
  <pageMargins left="0.7" right="0.7" top="0.75" bottom="0.75" header="0.3" footer="0.3"/>
  <pageSetup paperSize="9" scale="32" orientation="landscape" horizontalDpi="0" verticalDpi="0"/>
  <extLst>
    <ext xmlns:x14="http://schemas.microsoft.com/office/spreadsheetml/2009/9/main" uri="{CCE6A557-97BC-4b89-ADB6-D9C93CAAB3DF}">
      <x14:dataValidations xmlns:xm="http://schemas.microsoft.com/office/excel/2006/main" count="3">
        <x14:dataValidation type="list" allowBlank="1" showInputMessage="1" showErrorMessage="1" xr:uid="{878222FA-0EEC-1E40-BE01-1EE6DF29F428}">
          <x14:formula1>
            <xm:f>Profil_TJM!$J$10:$J$14</xm:f>
          </x14:formula1>
          <xm:sqref>F9:P9 F19:P19</xm:sqref>
        </x14:dataValidation>
        <x14:dataValidation type="list" allowBlank="1" showInputMessage="1" showErrorMessage="1" xr:uid="{EDAF18D3-19DE-DD42-B4D2-BBBB6A3C5BBC}">
          <x14:formula1>
            <xm:f>Profil_TJM!$G$8:$H$8</xm:f>
          </x14:formula1>
          <xm:sqref>F11:P11 F21:P21</xm:sqref>
        </x14:dataValidation>
        <x14:dataValidation type="list" allowBlank="1" showInputMessage="1" showErrorMessage="1" xr:uid="{301688EF-8EF8-4848-B38D-3B91A26B7B19}">
          <x14:formula1>
            <xm:f>IF(F9=Profil_TJM!$J$10,Profil_TJM!$F$9:$F$25,IF(F9=Profil_TJM!$J$11,Profil_TJM!$F$26:$F$49,IF(F9=Profil_TJM!$J$12,Profil_TJM!$F$50:$F$52,IF(F9=Profil_TJM!$J$13,Profil_TJM!$F$53:$F$55, Profil_TJM!$F$56:$F$71))))</xm:f>
          </x14:formula1>
          <xm:sqref>F10:P10 F20:P20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AE915-F9D2-F34D-893F-30C92DE6014C}">
  <sheetPr>
    <pageSetUpPr fitToPage="1"/>
  </sheetPr>
  <dimension ref="A2:GO38"/>
  <sheetViews>
    <sheetView topLeftCell="A11" zoomScale="75" zoomScaleNormal="87" workbookViewId="0">
      <selection activeCell="C3" sqref="C3"/>
    </sheetView>
  </sheetViews>
  <sheetFormatPr baseColWidth="10" defaultRowHeight="16" x14ac:dyDescent="0.2"/>
  <cols>
    <col min="1" max="1" width="6.33203125" customWidth="1"/>
    <col min="2" max="2" width="20.6640625" customWidth="1"/>
    <col min="3" max="3" width="28.83203125" customWidth="1"/>
    <col min="4" max="4" width="46.33203125" customWidth="1"/>
    <col min="5" max="5" width="35.6640625" customWidth="1"/>
    <col min="6" max="12" width="21.6640625" customWidth="1"/>
    <col min="13" max="16" width="11" bestFit="1" customWidth="1"/>
  </cols>
  <sheetData>
    <row r="2" spans="1:197" ht="145" customHeight="1" x14ac:dyDescent="0.2">
      <c r="B2" s="196" t="str">
        <f>Profil_TJM!B2</f>
        <v>MP24-35
(marché LDA.2026)</v>
      </c>
      <c r="C2" s="240" t="str">
        <f>Profil_TJM!C2</f>
        <v xml:space="preserve">Prestations de pilotage, de tierce maintenance applicative et de développement des applicatifs du Lac de données agricoles (LDA)   </v>
      </c>
      <c r="D2" s="241"/>
      <c r="E2" s="241"/>
      <c r="F2" s="241"/>
      <c r="G2" s="241"/>
      <c r="H2" s="241"/>
      <c r="I2" s="242"/>
      <c r="J2" s="178"/>
      <c r="K2" s="178"/>
      <c r="L2" s="178"/>
      <c r="M2" s="178"/>
    </row>
    <row r="3" spans="1:197" ht="29.5" customHeight="1" x14ac:dyDescent="0.2">
      <c r="B3" s="201" t="str">
        <f>DQE!B20</f>
        <v>P4</v>
      </c>
      <c r="C3" s="198" t="str">
        <f>DQE!C20</f>
        <v>Tierce Maintenance Applicative (TMA) des applicatifs du LDA et développement de nouveaux projets non structurants</v>
      </c>
      <c r="D3" s="169"/>
      <c r="E3" s="169"/>
      <c r="F3" s="169"/>
      <c r="G3" s="169"/>
      <c r="H3" s="169"/>
      <c r="I3" s="239"/>
      <c r="J3" s="178"/>
      <c r="K3" s="178"/>
      <c r="L3" s="178"/>
      <c r="M3" s="178"/>
    </row>
    <row r="4" spans="1:197" ht="18" x14ac:dyDescent="0.2">
      <c r="J4" s="178"/>
      <c r="K4" s="178"/>
      <c r="L4" s="178"/>
      <c r="M4" s="178"/>
    </row>
    <row r="5" spans="1:197" ht="88" customHeight="1" x14ac:dyDescent="0.2">
      <c r="B5" s="371" t="s">
        <v>264</v>
      </c>
      <c r="C5" s="376"/>
      <c r="D5" s="376"/>
      <c r="E5" s="376"/>
      <c r="F5" s="376"/>
      <c r="G5" s="376"/>
      <c r="H5" s="376"/>
      <c r="I5" s="377"/>
      <c r="J5" s="178"/>
      <c r="K5" s="178"/>
      <c r="L5" s="178"/>
      <c r="M5" s="178"/>
    </row>
    <row r="6" spans="1:197" ht="18" x14ac:dyDescent="0.2">
      <c r="J6" s="178"/>
      <c r="K6" s="178"/>
      <c r="L6" s="178"/>
      <c r="M6" s="178"/>
    </row>
    <row r="7" spans="1:197" ht="50" customHeight="1" x14ac:dyDescent="0.2">
      <c r="B7" s="237" t="str">
        <f>CONCATENATE("Sous-prestation - ",DQE!B21," - ",DQE!C21)</f>
        <v>Sous-prestation - SP4.1 - Équipe Cœur pour la Tierce Maintenance Applicative (TMA) des applicatifs et développement de nouveaux projets</v>
      </c>
      <c r="C7" s="238"/>
      <c r="D7" s="238"/>
      <c r="E7" s="238"/>
      <c r="F7" s="238"/>
      <c r="G7" s="238"/>
      <c r="H7" s="238"/>
      <c r="I7" s="243"/>
      <c r="J7" s="178"/>
      <c r="K7" s="178"/>
      <c r="L7" s="178"/>
      <c r="M7" s="178"/>
    </row>
    <row r="8" spans="1:197" s="107" customFormat="1" ht="23" customHeight="1" x14ac:dyDescent="0.2">
      <c r="A8"/>
      <c r="B8" s="163"/>
      <c r="C8" s="164"/>
      <c r="D8" s="165"/>
      <c r="E8" s="165"/>
      <c r="F8" s="165"/>
      <c r="G8" s="165"/>
      <c r="H8" s="165"/>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row>
    <row r="9" spans="1:197" ht="45" customHeight="1" x14ac:dyDescent="0.2">
      <c r="B9" s="236" t="str">
        <f>CONCATENATE("Tableau de détail des profils pour le forfait trimestriel de pilotage associé à la ",C3)</f>
        <v>Tableau de détail des profils pour le forfait trimestriel de pilotage associé à la Tierce Maintenance Applicative (TMA) des applicatifs du LDA et développement de nouveaux projets non structurants</v>
      </c>
      <c r="C9" s="236"/>
      <c r="D9" s="236"/>
      <c r="E9" s="236"/>
      <c r="F9" s="236"/>
      <c r="G9" s="236"/>
      <c r="H9" s="236"/>
      <c r="I9" s="244"/>
    </row>
    <row r="10" spans="1:197" ht="12" customHeight="1" x14ac:dyDescent="0.2">
      <c r="B10" s="178"/>
      <c r="C10" s="178"/>
      <c r="D10" s="178"/>
      <c r="E10" s="178"/>
      <c r="F10" s="178"/>
      <c r="G10" s="178"/>
      <c r="H10" s="178"/>
      <c r="I10" s="178"/>
      <c r="J10" s="178"/>
      <c r="K10" s="178"/>
      <c r="L10" s="178"/>
    </row>
    <row r="11" spans="1:197" ht="56" customHeight="1" x14ac:dyDescent="0.2">
      <c r="B11" s="140"/>
      <c r="C11" s="140"/>
      <c r="D11" s="140"/>
      <c r="E11" s="140"/>
      <c r="F11" s="179" t="s">
        <v>233</v>
      </c>
      <c r="G11" s="233">
        <v>4</v>
      </c>
      <c r="H11" s="233">
        <v>3.5</v>
      </c>
      <c r="I11" s="233">
        <v>3</v>
      </c>
    </row>
    <row r="12" spans="1:197" ht="76" customHeight="1" x14ac:dyDescent="0.2">
      <c r="B12" s="22" t="s">
        <v>3</v>
      </c>
      <c r="C12" s="22" t="s">
        <v>167</v>
      </c>
      <c r="D12" s="22" t="s">
        <v>165</v>
      </c>
      <c r="E12" s="22" t="s">
        <v>63</v>
      </c>
      <c r="F12" s="22" t="s">
        <v>64</v>
      </c>
      <c r="G12" s="22" t="s">
        <v>65</v>
      </c>
      <c r="H12" s="22" t="s">
        <v>65</v>
      </c>
      <c r="I12" s="22" t="s">
        <v>65</v>
      </c>
    </row>
    <row r="13" spans="1:197" ht="32" customHeight="1" x14ac:dyDescent="0.2">
      <c r="A13" s="374" t="s">
        <v>168</v>
      </c>
      <c r="B13" s="162" t="str">
        <f>'P2 - PCLDA'!B9</f>
        <v>Management de projet</v>
      </c>
      <c r="C13" s="162" t="str">
        <f>'P2 - PCLDA'!C9</f>
        <v>Chef de projet</v>
      </c>
      <c r="D13" s="162" t="str">
        <f>IF('P2 - PCLDA'!D9="","",'P2 - PCLDA'!D9)</f>
        <v/>
      </c>
      <c r="E13" s="162" t="str">
        <f>IF('P2 - PCLDA'!E9="","",'P2 - PCLDA'!E9)</f>
        <v/>
      </c>
      <c r="F13" s="25">
        <f>'P2 - PCLDA'!F9</f>
        <v>0</v>
      </c>
      <c r="G13" s="220">
        <f t="shared" ref="G13:I16" si="0">G$17/4</f>
        <v>54.5</v>
      </c>
      <c r="H13" s="220">
        <f t="shared" si="0"/>
        <v>47.6875</v>
      </c>
      <c r="I13" s="220">
        <f t="shared" si="0"/>
        <v>40.875</v>
      </c>
    </row>
    <row r="14" spans="1:197" ht="35" customHeight="1" x14ac:dyDescent="0.2">
      <c r="A14" s="375"/>
      <c r="B14" s="162" t="str">
        <f>'P2 - PCLDA'!B10</f>
        <v>Données</v>
      </c>
      <c r="C14" s="162" t="str">
        <f>'P2 - PCLDA'!C10</f>
        <v>Architecte de la donnée / Tech Lead</v>
      </c>
      <c r="D14" s="162" t="str">
        <f>IF('P2 - PCLDA'!D10="","",'P2 - PCLDA'!D10)</f>
        <v/>
      </c>
      <c r="E14" s="162" t="str">
        <f>IF('P2 - PCLDA'!E10="","",'P2 - PCLDA'!E10)</f>
        <v/>
      </c>
      <c r="F14" s="25">
        <f>'P2 - PCLDA'!F10</f>
        <v>0</v>
      </c>
      <c r="G14" s="221">
        <f t="shared" si="0"/>
        <v>54.5</v>
      </c>
      <c r="H14" s="221">
        <f t="shared" si="0"/>
        <v>47.6875</v>
      </c>
      <c r="I14" s="221">
        <f t="shared" si="0"/>
        <v>40.875</v>
      </c>
    </row>
    <row r="15" spans="1:197" ht="31" customHeight="1" x14ac:dyDescent="0.2">
      <c r="A15" s="375"/>
      <c r="B15" s="162" t="str">
        <f>'P2 - PCLDA'!B11</f>
        <v>Données</v>
      </c>
      <c r="C15" s="162" t="str">
        <f>'P2 - PCLDA'!C11</f>
        <v>Ingénieur de la donnée / Data Engineer</v>
      </c>
      <c r="D15" s="162" t="str">
        <f>IF('P2 - PCLDA'!D11="","",'P2 - PCLDA'!D11)</f>
        <v/>
      </c>
      <c r="E15" s="162" t="str">
        <f>IF('P2 - PCLDA'!E11="","",'P2 - PCLDA'!E11)</f>
        <v/>
      </c>
      <c r="F15" s="25">
        <f>'P2 - PCLDA'!F11</f>
        <v>0</v>
      </c>
      <c r="G15" s="221">
        <f t="shared" si="0"/>
        <v>54.5</v>
      </c>
      <c r="H15" s="221">
        <f t="shared" si="0"/>
        <v>47.6875</v>
      </c>
      <c r="I15" s="221">
        <f t="shared" si="0"/>
        <v>40.875</v>
      </c>
    </row>
    <row r="16" spans="1:197" ht="52" customHeight="1" x14ac:dyDescent="0.2">
      <c r="A16" s="375"/>
      <c r="B16" s="162" t="str">
        <f>'P2 - PCLDA'!B12</f>
        <v>Cycle de vie des applications</v>
      </c>
      <c r="C16" s="162" t="str">
        <f>'P2 - PCLDA'!C12</f>
        <v>Référent Métier - Concepteur fonctionnel (business analyst)</v>
      </c>
      <c r="D16" s="162" t="str">
        <f>IF('P2 - PCLDA'!D12="","",'P2 - PCLDA'!D12)</f>
        <v/>
      </c>
      <c r="E16" s="162" t="str">
        <f>IF('P2 - PCLDA'!E12="","",'P2 - PCLDA'!E12)</f>
        <v/>
      </c>
      <c r="F16" s="219">
        <f>'P2 - PCLDA'!F12</f>
        <v>0</v>
      </c>
      <c r="G16" s="222">
        <f t="shared" si="0"/>
        <v>54.5</v>
      </c>
      <c r="H16" s="222">
        <f t="shared" si="0"/>
        <v>47.6875</v>
      </c>
      <c r="I16" s="222">
        <f t="shared" si="0"/>
        <v>40.875</v>
      </c>
    </row>
    <row r="17" spans="1:197" s="223" customFormat="1" ht="29" customHeight="1" x14ac:dyDescent="0.2">
      <c r="F17" s="234" t="s">
        <v>151</v>
      </c>
      <c r="G17" s="235">
        <f>G11*54.5</f>
        <v>218</v>
      </c>
      <c r="H17" s="235">
        <f>H11 * 54.5</f>
        <v>190.75</v>
      </c>
      <c r="I17" s="235">
        <f>I11 * 54.5</f>
        <v>163.5</v>
      </c>
      <c r="J17"/>
      <c r="K17"/>
      <c r="L17"/>
    </row>
    <row r="19" spans="1:197" x14ac:dyDescent="0.2">
      <c r="G19" s="184">
        <v>0.2</v>
      </c>
    </row>
    <row r="20" spans="1:197" s="141" customFormat="1" ht="59" customHeight="1" x14ac:dyDescent="0.2">
      <c r="A20" s="23"/>
      <c r="B20" s="27" t="s">
        <v>66</v>
      </c>
      <c r="C20" s="27" t="s">
        <v>67</v>
      </c>
      <c r="D20" s="22" t="s">
        <v>68</v>
      </c>
      <c r="E20" s="22" t="s">
        <v>69</v>
      </c>
      <c r="F20" s="22" t="s">
        <v>70</v>
      </c>
      <c r="G20" s="22" t="s">
        <v>71</v>
      </c>
      <c r="H20" s="22" t="s">
        <v>72</v>
      </c>
      <c r="J20"/>
      <c r="K20"/>
      <c r="L20"/>
      <c r="M20"/>
      <c r="N20"/>
      <c r="O20"/>
      <c r="P20"/>
      <c r="Q20"/>
      <c r="R20"/>
      <c r="S20"/>
      <c r="T20"/>
      <c r="U20"/>
      <c r="V20"/>
      <c r="W20"/>
      <c r="X20"/>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3"/>
      <c r="BW20" s="23"/>
      <c r="BX20" s="23"/>
      <c r="BY20" s="23"/>
      <c r="BZ20" s="23"/>
      <c r="CA20" s="23"/>
      <c r="CB20" s="23"/>
      <c r="CC20" s="23"/>
      <c r="CD20" s="23"/>
      <c r="CE20" s="23"/>
      <c r="CF20" s="23"/>
      <c r="CG20" s="23"/>
      <c r="CH20" s="23"/>
    </row>
    <row r="21" spans="1:197" s="141" customFormat="1" ht="59" customHeight="1" x14ac:dyDescent="0.2">
      <c r="A21" s="23"/>
      <c r="B21" s="28" t="str">
        <f>DQE!$B$21</f>
        <v>SP4.1</v>
      </c>
      <c r="C21" s="28" t="str">
        <f>DQE!D21</f>
        <v>UO_SP4.1-TMA-COEUR-1</v>
      </c>
      <c r="D21" s="142" t="str">
        <f>DQE!E21</f>
        <v xml:space="preserve">Équipe Cœur pour la Tierce Maintenance Applicative (TMA) des applicatifs et développement de nouveaux projets comprenant 4 ETP </v>
      </c>
      <c r="E21" s="29" t="s">
        <v>73</v>
      </c>
      <c r="F21" s="30">
        <f>SUMPRODUCT(F13:F16,G13:G16)</f>
        <v>0</v>
      </c>
      <c r="G21" s="31">
        <f>F21*$G$19</f>
        <v>0</v>
      </c>
      <c r="H21" s="32">
        <f>F21+G21</f>
        <v>0</v>
      </c>
      <c r="J21"/>
      <c r="K21"/>
      <c r="L21"/>
      <c r="M21"/>
      <c r="N21"/>
      <c r="O21"/>
      <c r="P21"/>
      <c r="Q21"/>
      <c r="R21"/>
      <c r="S21"/>
      <c r="T21"/>
      <c r="U21"/>
      <c r="V21"/>
      <c r="W21"/>
      <c r="X21"/>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c r="BT21" s="23"/>
      <c r="BU21" s="23"/>
      <c r="BV21" s="23"/>
      <c r="BW21" s="23"/>
      <c r="BX21" s="23"/>
      <c r="BY21" s="23"/>
      <c r="BZ21" s="23"/>
      <c r="CA21" s="23"/>
      <c r="CB21" s="23"/>
      <c r="CC21" s="23"/>
      <c r="CD21" s="23"/>
      <c r="CE21" s="23"/>
      <c r="CF21" s="23"/>
      <c r="CG21" s="23"/>
      <c r="CH21" s="23"/>
    </row>
    <row r="22" spans="1:197" ht="59" customHeight="1" x14ac:dyDescent="0.2">
      <c r="B22" s="28" t="str">
        <f>DQE!$B$21</f>
        <v>SP4.1</v>
      </c>
      <c r="C22" s="28" t="str">
        <f>DQE!D22</f>
        <v>UO_SP4.1-TMA-COEUR-2</v>
      </c>
      <c r="D22" s="142" t="str">
        <f>DQE!E22</f>
        <v xml:space="preserve">Équipe Cœur pour la Tierce Maintenance Applicative (TMA) des applicatifs et développement de nouveaux projets comprenant 3,5 ETP </v>
      </c>
      <c r="E22" s="29" t="s">
        <v>73</v>
      </c>
      <c r="F22" s="30">
        <f>SUMPRODUCT(F13:F16,H13:H16)</f>
        <v>0</v>
      </c>
      <c r="G22" s="31">
        <f>F22*$G$19</f>
        <v>0</v>
      </c>
      <c r="H22" s="32">
        <f>F22+G22</f>
        <v>0</v>
      </c>
    </row>
    <row r="23" spans="1:197" ht="59" customHeight="1" x14ac:dyDescent="0.2">
      <c r="B23" s="28" t="str">
        <f>DQE!$B$21</f>
        <v>SP4.1</v>
      </c>
      <c r="C23" s="28" t="str">
        <f>DQE!D23</f>
        <v>UO_SP4.1-TMA-COEUR-3</v>
      </c>
      <c r="D23" s="142" t="str">
        <f>DQE!E23</f>
        <v xml:space="preserve">Équipe Cœur pour la Tierce Maintenance Applicative (TMA) des applicatifs et développement de nouveaux projets comprenant 3 ETP </v>
      </c>
      <c r="E23" s="29" t="s">
        <v>73</v>
      </c>
      <c r="F23" s="30">
        <f>SUMPRODUCT(F13:F16,I13:I16)</f>
        <v>0</v>
      </c>
      <c r="G23" s="31">
        <f>F23*$G$19</f>
        <v>0</v>
      </c>
      <c r="H23" s="32">
        <f>F23+G23</f>
        <v>0</v>
      </c>
    </row>
    <row r="26" spans="1:197" s="107" customFormat="1" ht="50" customHeight="1" x14ac:dyDescent="0.2">
      <c r="A26" s="106"/>
      <c r="B26" s="237" t="str">
        <f>CONCATENATE("Sous-prestation - ",DQE!B24," - ",DQE!C24)</f>
        <v>Sous-prestation - SP4.2 - Compléments de ressources à l’équipe cœur pour la Tierce Maintenance Applicative (TMA) des applicatifs et développement de nouveaux projets</v>
      </c>
      <c r="C26" s="238"/>
      <c r="D26" s="238"/>
      <c r="E26" s="238"/>
      <c r="F26" s="238"/>
      <c r="G26" s="238"/>
      <c r="H26" s="238"/>
      <c r="I26" s="243"/>
      <c r="J26" s="182"/>
      <c r="K26" s="182"/>
      <c r="L26" s="182"/>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row>
    <row r="27" spans="1:197" s="129" customFormat="1" ht="22" customHeight="1" x14ac:dyDescent="0.2">
      <c r="A27"/>
      <c r="B27"/>
      <c r="C27"/>
      <c r="D27"/>
      <c r="E27"/>
      <c r="F27" s="181"/>
      <c r="G27" s="182"/>
      <c r="H27" s="182"/>
      <c r="I27" s="182"/>
      <c r="J27" s="182"/>
      <c r="K27"/>
      <c r="L27"/>
      <c r="M27"/>
      <c r="N27"/>
      <c r="O27"/>
      <c r="P27"/>
      <c r="Q27"/>
      <c r="R27"/>
      <c r="S27"/>
      <c r="T27"/>
    </row>
    <row r="28" spans="1:197" ht="56" customHeight="1" x14ac:dyDescent="0.2">
      <c r="B28" s="140"/>
      <c r="C28" s="140"/>
      <c r="D28" s="140"/>
      <c r="E28" s="140"/>
      <c r="F28" s="179" t="s">
        <v>233</v>
      </c>
      <c r="G28" s="233">
        <v>0.5</v>
      </c>
      <c r="H28" s="182"/>
      <c r="I28" s="182"/>
    </row>
    <row r="29" spans="1:197" ht="76" customHeight="1" x14ac:dyDescent="0.2">
      <c r="B29" s="22" t="s">
        <v>3</v>
      </c>
      <c r="C29" s="22" t="s">
        <v>167</v>
      </c>
      <c r="D29" s="22" t="s">
        <v>165</v>
      </c>
      <c r="E29" s="22" t="s">
        <v>63</v>
      </c>
      <c r="F29" s="22" t="s">
        <v>64</v>
      </c>
      <c r="G29" s="22" t="s">
        <v>65</v>
      </c>
      <c r="H29" s="182"/>
      <c r="I29" s="182"/>
    </row>
    <row r="30" spans="1:197" ht="32" customHeight="1" x14ac:dyDescent="0.2">
      <c r="A30" s="374" t="s">
        <v>168</v>
      </c>
      <c r="B30" s="162" t="str">
        <f>B13</f>
        <v>Management de projet</v>
      </c>
      <c r="C30" s="162" t="str">
        <f>C13</f>
        <v>Chef de projet</v>
      </c>
      <c r="D30" s="162" t="str">
        <f>D13</f>
        <v/>
      </c>
      <c r="E30" s="162" t="str">
        <f>E13</f>
        <v/>
      </c>
      <c r="F30" s="25">
        <f>F13</f>
        <v>0</v>
      </c>
      <c r="G30" s="220">
        <f>G$34/4</f>
        <v>6.8125</v>
      </c>
      <c r="H30" s="182"/>
      <c r="I30" s="182"/>
    </row>
    <row r="31" spans="1:197" ht="35" customHeight="1" x14ac:dyDescent="0.2">
      <c r="A31" s="375"/>
      <c r="B31" s="162" t="str">
        <f t="shared" ref="B31:D33" si="1">B14</f>
        <v>Données</v>
      </c>
      <c r="C31" s="162" t="str">
        <f t="shared" si="1"/>
        <v>Architecte de la donnée / Tech Lead</v>
      </c>
      <c r="D31" s="162" t="str">
        <f t="shared" si="1"/>
        <v/>
      </c>
      <c r="E31" s="162" t="str">
        <f t="shared" ref="E31:F31" si="2">E14</f>
        <v/>
      </c>
      <c r="F31" s="25">
        <f t="shared" si="2"/>
        <v>0</v>
      </c>
      <c r="G31" s="221">
        <f t="shared" ref="G31:G32" si="3">G$34/4</f>
        <v>6.8125</v>
      </c>
      <c r="H31" s="182"/>
      <c r="I31" s="182"/>
    </row>
    <row r="32" spans="1:197" ht="31" customHeight="1" x14ac:dyDescent="0.2">
      <c r="A32" s="375"/>
      <c r="B32" s="162" t="str">
        <f t="shared" si="1"/>
        <v>Données</v>
      </c>
      <c r="C32" s="162" t="str">
        <f t="shared" si="1"/>
        <v>Ingénieur de la donnée / Data Engineer</v>
      </c>
      <c r="D32" s="162" t="str">
        <f t="shared" si="1"/>
        <v/>
      </c>
      <c r="E32" s="162" t="str">
        <f t="shared" ref="E32:F32" si="4">E15</f>
        <v/>
      </c>
      <c r="F32" s="25">
        <f t="shared" si="4"/>
        <v>0</v>
      </c>
      <c r="G32" s="221">
        <f t="shared" si="3"/>
        <v>6.8125</v>
      </c>
      <c r="H32" s="182"/>
      <c r="I32" s="182"/>
    </row>
    <row r="33" spans="1:86" ht="52" customHeight="1" x14ac:dyDescent="0.2">
      <c r="A33" s="375"/>
      <c r="B33" s="162" t="str">
        <f t="shared" si="1"/>
        <v>Cycle de vie des applications</v>
      </c>
      <c r="C33" s="162" t="str">
        <f t="shared" si="1"/>
        <v>Référent Métier - Concepteur fonctionnel (business analyst)</v>
      </c>
      <c r="D33" s="162" t="str">
        <f t="shared" si="1"/>
        <v/>
      </c>
      <c r="E33" s="162" t="str">
        <f t="shared" ref="E33:F33" si="5">E16</f>
        <v/>
      </c>
      <c r="F33" s="25">
        <f t="shared" si="5"/>
        <v>0</v>
      </c>
      <c r="G33" s="222">
        <f>G$34/4</f>
        <v>6.8125</v>
      </c>
      <c r="H33" s="182"/>
      <c r="I33" s="182"/>
    </row>
    <row r="34" spans="1:86" s="223" customFormat="1" ht="40" customHeight="1" x14ac:dyDescent="0.2">
      <c r="F34" s="234" t="s">
        <v>151</v>
      </c>
      <c r="G34" s="235">
        <f>G28*54.5</f>
        <v>27.25</v>
      </c>
      <c r="H34" s="182"/>
      <c r="I34" s="182"/>
      <c r="J34"/>
      <c r="K34"/>
      <c r="L34"/>
    </row>
    <row r="36" spans="1:86" x14ac:dyDescent="0.2">
      <c r="G36" s="184">
        <v>0.2</v>
      </c>
    </row>
    <row r="37" spans="1:86" s="141" customFormat="1" ht="59" customHeight="1" x14ac:dyDescent="0.2">
      <c r="A37" s="23"/>
      <c r="B37" s="27" t="s">
        <v>66</v>
      </c>
      <c r="C37" s="27" t="s">
        <v>67</v>
      </c>
      <c r="D37" s="22" t="s">
        <v>68</v>
      </c>
      <c r="E37" s="22" t="s">
        <v>69</v>
      </c>
      <c r="F37" s="22" t="s">
        <v>70</v>
      </c>
      <c r="G37" s="22" t="s">
        <v>71</v>
      </c>
      <c r="H37" s="22" t="s">
        <v>72</v>
      </c>
      <c r="J37"/>
      <c r="K37"/>
      <c r="L37"/>
      <c r="M37"/>
      <c r="N37"/>
      <c r="O37"/>
      <c r="P37"/>
      <c r="Q37"/>
      <c r="R37"/>
      <c r="S37"/>
      <c r="T37"/>
      <c r="U37"/>
      <c r="V37"/>
      <c r="W37"/>
      <c r="X37"/>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row>
    <row r="38" spans="1:86" s="141" customFormat="1" ht="59" customHeight="1" x14ac:dyDescent="0.2">
      <c r="A38" s="23"/>
      <c r="B38" s="28" t="s">
        <v>216</v>
      </c>
      <c r="C38" s="28" t="str">
        <f>DQE!D24</f>
        <v>UO_SP4.2-TMA-CŒUR-COMP</v>
      </c>
      <c r="D38" s="142" t="str">
        <f>DQE!E24</f>
        <v>UO complémentaires d’augmentation de l’équipe cœur pour une charge correspondant à 0,5 ETP</v>
      </c>
      <c r="E38" s="29" t="s">
        <v>73</v>
      </c>
      <c r="F38" s="30">
        <f>SUMPRODUCT(F30:F33,G30:G33)</f>
        <v>0</v>
      </c>
      <c r="G38" s="31">
        <f>F38*$G$36</f>
        <v>0</v>
      </c>
      <c r="H38" s="32">
        <f>F38+G38</f>
        <v>0</v>
      </c>
      <c r="J38"/>
      <c r="K38"/>
      <c r="L38"/>
      <c r="M38"/>
      <c r="N38"/>
      <c r="O38"/>
      <c r="P38"/>
      <c r="Q38"/>
      <c r="R38"/>
      <c r="S38"/>
      <c r="T38"/>
      <c r="U38"/>
      <c r="V38"/>
      <c r="W38"/>
      <c r="X38"/>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row>
  </sheetData>
  <mergeCells count="3">
    <mergeCell ref="A30:A33"/>
    <mergeCell ref="A13:A16"/>
    <mergeCell ref="B5:I5"/>
  </mergeCells>
  <pageMargins left="0.7" right="0.7" top="0.75" bottom="0.75" header="0.3" footer="0.3"/>
  <pageSetup paperSize="9" scale="36"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0CE15-961A-F648-92E5-5CADBD87BA60}">
  <sheetPr>
    <pageSetUpPr fitToPage="1"/>
  </sheetPr>
  <dimension ref="A2:GP106"/>
  <sheetViews>
    <sheetView workbookViewId="0">
      <selection activeCell="F7" sqref="F7"/>
    </sheetView>
  </sheetViews>
  <sheetFormatPr baseColWidth="10" defaultRowHeight="16" x14ac:dyDescent="0.2"/>
  <cols>
    <col min="1" max="1" width="4.5" customWidth="1"/>
    <col min="2" max="2" width="16.6640625" customWidth="1"/>
    <col min="3" max="3" width="49.83203125" customWidth="1"/>
    <col min="4" max="4" width="33.5" customWidth="1"/>
    <col min="5" max="5" width="12.83203125" customWidth="1"/>
    <col min="6" max="6" width="21.33203125" customWidth="1"/>
    <col min="7" max="16" width="18.6640625" customWidth="1"/>
    <col min="17" max="17" width="19.1640625" customWidth="1"/>
    <col min="18" max="20" width="12.33203125" customWidth="1"/>
  </cols>
  <sheetData>
    <row r="2" spans="2:11" ht="67" customHeight="1" x14ac:dyDescent="0.2">
      <c r="B2" s="231" t="str">
        <f>Profil_TJM!B2</f>
        <v>MP24-35
(marché LDA.2026)</v>
      </c>
      <c r="C2" s="378" t="str">
        <f>Profil_TJM!C2</f>
        <v xml:space="preserve">Prestations de pilotage, de tierce maintenance applicative et de développement des applicatifs du Lac de données agricoles (LDA)   </v>
      </c>
      <c r="D2" s="379"/>
      <c r="E2" s="379"/>
      <c r="F2" s="379"/>
      <c r="G2" s="379"/>
      <c r="H2" s="379"/>
      <c r="I2" s="379"/>
      <c r="J2" s="379"/>
      <c r="K2" s="380"/>
    </row>
    <row r="3" spans="2:11" ht="29.5" customHeight="1" x14ac:dyDescent="0.2">
      <c r="B3" s="201" t="str">
        <f>DQE!B25</f>
        <v>P5</v>
      </c>
      <c r="C3" s="384" t="str">
        <f>DQE!C25</f>
        <v>Études et développements de nouveaux projets structurants (hors équipe cœur)</v>
      </c>
      <c r="D3" s="385"/>
      <c r="E3" s="385"/>
      <c r="F3" s="385"/>
      <c r="G3" s="385"/>
      <c r="H3" s="385"/>
      <c r="I3" s="385"/>
      <c r="J3" s="385"/>
      <c r="K3" s="386"/>
    </row>
    <row r="5" spans="2:11" ht="269" customHeight="1" x14ac:dyDescent="0.2">
      <c r="B5" s="371" t="s">
        <v>316</v>
      </c>
      <c r="C5" s="382"/>
      <c r="D5" s="382"/>
      <c r="E5" s="382"/>
      <c r="F5" s="382"/>
      <c r="G5" s="382"/>
      <c r="H5" s="382"/>
      <c r="I5" s="382"/>
      <c r="J5" s="382"/>
      <c r="K5" s="383"/>
    </row>
    <row r="7" spans="2:11" ht="30" customHeight="1" x14ac:dyDescent="0.2">
      <c r="C7" s="245" t="s">
        <v>300</v>
      </c>
      <c r="D7" s="109"/>
    </row>
    <row r="8" spans="2:11" ht="30" customHeight="1" x14ac:dyDescent="0.2">
      <c r="C8" s="109" t="s">
        <v>268</v>
      </c>
      <c r="D8" s="109" t="s">
        <v>269</v>
      </c>
    </row>
    <row r="9" spans="2:11" ht="37" customHeight="1" x14ac:dyDescent="0.2">
      <c r="C9" s="246" t="s">
        <v>270</v>
      </c>
      <c r="D9" s="247"/>
    </row>
    <row r="10" spans="2:11" ht="48" customHeight="1" x14ac:dyDescent="0.2">
      <c r="C10" s="246" t="s">
        <v>271</v>
      </c>
      <c r="D10" s="247"/>
    </row>
    <row r="11" spans="2:11" ht="37" customHeight="1" x14ac:dyDescent="0.2">
      <c r="C11" s="246" t="s">
        <v>272</v>
      </c>
      <c r="D11" s="247"/>
    </row>
    <row r="12" spans="2:11" ht="37" customHeight="1" x14ac:dyDescent="0.2">
      <c r="C12" s="246" t="s">
        <v>273</v>
      </c>
      <c r="D12" s="247"/>
    </row>
    <row r="13" spans="2:11" ht="37" customHeight="1" x14ac:dyDescent="0.2">
      <c r="C13" s="246" t="s">
        <v>274</v>
      </c>
      <c r="D13" s="247"/>
    </row>
    <row r="14" spans="2:11" ht="37" customHeight="1" x14ac:dyDescent="0.2">
      <c r="C14" s="246" t="s">
        <v>275</v>
      </c>
      <c r="D14" s="247"/>
    </row>
    <row r="15" spans="2:11" ht="37" customHeight="1" x14ac:dyDescent="0.2">
      <c r="C15" s="246" t="s">
        <v>276</v>
      </c>
      <c r="D15" s="247"/>
    </row>
    <row r="16" spans="2:11" ht="37" customHeight="1" x14ac:dyDescent="0.2">
      <c r="C16" s="246" t="s">
        <v>277</v>
      </c>
      <c r="D16" s="247"/>
    </row>
    <row r="17" spans="1:198" ht="37" customHeight="1" x14ac:dyDescent="0.2">
      <c r="C17" s="246" t="s">
        <v>360</v>
      </c>
      <c r="D17" s="247"/>
    </row>
    <row r="18" spans="1:198" ht="37" customHeight="1" x14ac:dyDescent="0.2">
      <c r="C18" s="246" t="s">
        <v>278</v>
      </c>
      <c r="D18" s="247"/>
      <c r="F18" s="180"/>
      <c r="G18" s="292" t="s">
        <v>7</v>
      </c>
      <c r="H18" s="182" t="s">
        <v>150</v>
      </c>
      <c r="I18" s="182" t="s">
        <v>150</v>
      </c>
      <c r="J18" s="182" t="s">
        <v>150</v>
      </c>
      <c r="K18" s="182" t="s">
        <v>150</v>
      </c>
      <c r="L18" s="182" t="s">
        <v>150</v>
      </c>
      <c r="M18" s="182" t="s">
        <v>150</v>
      </c>
      <c r="N18" s="182" t="s">
        <v>150</v>
      </c>
      <c r="O18" s="182" t="s">
        <v>150</v>
      </c>
      <c r="P18" s="182" t="s">
        <v>150</v>
      </c>
      <c r="Q18" s="182" t="s">
        <v>150</v>
      </c>
    </row>
    <row r="19" spans="1:198" ht="37" customHeight="1" x14ac:dyDescent="0.2">
      <c r="C19" s="246" t="s">
        <v>279</v>
      </c>
      <c r="D19" s="247"/>
      <c r="F19" s="109" t="s">
        <v>142</v>
      </c>
      <c r="G19" s="110"/>
      <c r="H19" s="110"/>
      <c r="I19" s="110"/>
      <c r="J19" s="110"/>
      <c r="K19" s="110"/>
      <c r="L19" s="110"/>
      <c r="M19" s="110"/>
      <c r="N19" s="110"/>
      <c r="O19" s="110"/>
      <c r="P19" s="110"/>
      <c r="Q19" s="110"/>
    </row>
    <row r="20" spans="1:198" ht="50" customHeight="1" x14ac:dyDescent="0.2">
      <c r="C20" s="246" t="s">
        <v>280</v>
      </c>
      <c r="D20" s="248">
        <f>SUM(D9:D19)</f>
        <v>0</v>
      </c>
      <c r="F20" s="109" t="s">
        <v>143</v>
      </c>
      <c r="G20" s="24"/>
      <c r="H20" s="24"/>
      <c r="I20" s="24"/>
      <c r="J20" s="24"/>
      <c r="K20" s="24"/>
      <c r="L20" s="24"/>
      <c r="M20" s="24"/>
      <c r="N20" s="24"/>
      <c r="O20" s="24"/>
      <c r="P20" s="24"/>
      <c r="Q20" s="24"/>
    </row>
    <row r="21" spans="1:198" ht="50" customHeight="1" x14ac:dyDescent="0.2">
      <c r="C21" s="249" t="s">
        <v>281</v>
      </c>
      <c r="D21" s="250">
        <v>1.5</v>
      </c>
      <c r="F21" s="109" t="s">
        <v>144</v>
      </c>
      <c r="G21" s="24"/>
      <c r="H21" s="24"/>
      <c r="I21" s="24"/>
      <c r="J21" s="24"/>
      <c r="K21" s="24"/>
      <c r="L21" s="24"/>
      <c r="M21" s="24"/>
      <c r="N21" s="24"/>
      <c r="O21" s="24"/>
      <c r="P21" s="24"/>
      <c r="Q21" s="24"/>
    </row>
    <row r="22" spans="1:198" s="111" customFormat="1" ht="50" customHeight="1" x14ac:dyDescent="0.2">
      <c r="A22"/>
      <c r="B22"/>
      <c r="C22"/>
      <c r="D22"/>
      <c r="E22" s="216"/>
      <c r="F22" s="109" t="s">
        <v>145</v>
      </c>
      <c r="G22" s="112">
        <f>IF(OR(G19="",G20="",G21=""),0,VLOOKUP(G20,Profil_TJM!$F$9:$H$71,IF(G21="IDF",2,3),FALSE))</f>
        <v>0</v>
      </c>
      <c r="H22" s="112">
        <f>IF(OR(H19="",H20="",H21=""),0,VLOOKUP(H20,Profil_TJM!$F$9:$H$71,IF(H21="IDF",2,3),FALSE))</f>
        <v>0</v>
      </c>
      <c r="I22" s="112">
        <f>IF(OR(I19="",I20="",I21=""),0,VLOOKUP(I20,Profil_TJM!$F$9:$H$71,IF(I21="IDF",2,3),FALSE))</f>
        <v>0</v>
      </c>
      <c r="J22" s="112">
        <f>IF(OR(J19="",J20="",J21=""),0,VLOOKUP(J20,Profil_TJM!$F$9:$H$71,IF(J21="IDF",2,3),FALSE))</f>
        <v>0</v>
      </c>
      <c r="K22" s="112">
        <f>IF(OR(K19="",K20="",K21=""),0,VLOOKUP(K20,Profil_TJM!$F$9:$H$71,IF(K21="IDF",2,3),FALSE))</f>
        <v>0</v>
      </c>
      <c r="L22" s="112">
        <f>IF(OR(L19="",L20="",L21=""),0,VLOOKUP(L20,Profil_TJM!$F$9:$H$71,IF(L21="IDF",2,3),FALSE))</f>
        <v>0</v>
      </c>
      <c r="M22" s="112">
        <f>IF(OR(M19="",M20="",M21=""),0,VLOOKUP(M20,Profil_TJM!$F$9:$H$71,IF(M21="IDF",2,3),FALSE))</f>
        <v>0</v>
      </c>
      <c r="N22" s="112">
        <f>IF(OR(N19="",N20="",N21=""),0,VLOOKUP(N20,Profil_TJM!$F$9:$H$71,IF(N21="IDF",2,3),FALSE))</f>
        <v>0</v>
      </c>
      <c r="O22" s="112">
        <f>IF(OR(O19="",O20="",O21=""),0,VLOOKUP(O20,Profil_TJM!$F$9:$H$71,IF(O21="IDF",2,3),FALSE))</f>
        <v>0</v>
      </c>
      <c r="P22" s="112">
        <f>IF(OR(P19="",P20="",P21=""),0,VLOOKUP(P20,Profil_TJM!$F$9:$H$71,IF(P21="IDF",2,3),FALSE))</f>
        <v>0</v>
      </c>
      <c r="Q22" s="112">
        <f>IF(OR(Q19="",Q20="",Q21=""),0,VLOOKUP(Q20,Profil_TJM!$F$9:$H$71,IF(Q21="IDF",2,3),FALSE))</f>
        <v>0</v>
      </c>
      <c r="R22"/>
      <c r="S22" s="184">
        <v>0.2</v>
      </c>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row>
    <row r="23" spans="1:198" s="111" customFormat="1" ht="58" customHeight="1" x14ac:dyDescent="0.2">
      <c r="A23"/>
      <c r="B23" s="113" t="s">
        <v>66</v>
      </c>
      <c r="C23" s="113" t="s">
        <v>67</v>
      </c>
      <c r="D23" s="113" t="s">
        <v>68</v>
      </c>
      <c r="E23" s="114" t="s">
        <v>69</v>
      </c>
      <c r="F23" s="115" t="s">
        <v>146</v>
      </c>
      <c r="G23" s="109" t="s">
        <v>147</v>
      </c>
      <c r="H23" s="109" t="s">
        <v>147</v>
      </c>
      <c r="I23" s="109" t="s">
        <v>147</v>
      </c>
      <c r="J23" s="109" t="s">
        <v>147</v>
      </c>
      <c r="K23" s="109" t="s">
        <v>147</v>
      </c>
      <c r="L23" s="109" t="s">
        <v>147</v>
      </c>
      <c r="M23" s="109" t="s">
        <v>147</v>
      </c>
      <c r="N23" s="109" t="s">
        <v>147</v>
      </c>
      <c r="O23" s="109" t="s">
        <v>147</v>
      </c>
      <c r="P23" s="109" t="s">
        <v>147</v>
      </c>
      <c r="Q23" s="109" t="s">
        <v>147</v>
      </c>
      <c r="R23" s="116" t="s">
        <v>70</v>
      </c>
      <c r="S23" s="115" t="s">
        <v>71</v>
      </c>
      <c r="T23" s="116" t="s">
        <v>148</v>
      </c>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row>
    <row r="24" spans="1:198" s="111" customFormat="1" ht="50" customHeight="1" x14ac:dyDescent="0.2">
      <c r="A24"/>
      <c r="B24" s="117" t="s">
        <v>218</v>
      </c>
      <c r="C24" s="117" t="s">
        <v>293</v>
      </c>
      <c r="D24" s="143" t="s">
        <v>97</v>
      </c>
      <c r="E24" s="118"/>
      <c r="F24" s="119"/>
      <c r="G24" s="119"/>
      <c r="H24" s="119"/>
      <c r="I24" s="119"/>
      <c r="J24" s="119"/>
      <c r="K24" s="119"/>
      <c r="L24" s="119"/>
      <c r="M24" s="119"/>
      <c r="N24" s="119"/>
      <c r="O24" s="119"/>
      <c r="P24" s="119"/>
      <c r="Q24" s="119"/>
      <c r="R24" s="119"/>
      <c r="S24" s="119"/>
      <c r="T24" s="121"/>
      <c r="U24" s="122" t="s">
        <v>149</v>
      </c>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row>
    <row r="25" spans="1:198" s="111" customFormat="1" ht="35" customHeight="1" x14ac:dyDescent="0.2">
      <c r="A25"/>
      <c r="B25" s="144"/>
      <c r="C25" s="144" t="str">
        <f>DQE!D26</f>
        <v>UO_SP5.1.ETU-S</v>
      </c>
      <c r="D25" s="145" t="str">
        <f>DQE!E26</f>
        <v>Etude de cadrage de niveau "simple"</v>
      </c>
      <c r="E25" s="144" t="s">
        <v>152</v>
      </c>
      <c r="F25" s="144">
        <v>20</v>
      </c>
      <c r="G25" s="308"/>
      <c r="H25" s="308"/>
      <c r="I25" s="308"/>
      <c r="J25" s="308"/>
      <c r="K25" s="308"/>
      <c r="L25" s="309"/>
      <c r="M25" s="309"/>
      <c r="N25" s="309"/>
      <c r="O25" s="309"/>
      <c r="P25" s="309"/>
      <c r="Q25" s="308"/>
      <c r="R25" s="126">
        <f>F25*SUMPRODUCT($G$22:Q$22,$G25:Q25)</f>
        <v>0</v>
      </c>
      <c r="S25" s="127">
        <f>R25*$S$22</f>
        <v>0</v>
      </c>
      <c r="T25" s="126">
        <f>R25+S25</f>
        <v>0</v>
      </c>
      <c r="U25" s="128">
        <f>SUM(G25:Q25)</f>
        <v>0</v>
      </c>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row>
    <row r="26" spans="1:198" ht="35" customHeight="1" x14ac:dyDescent="0.2">
      <c r="B26" s="144"/>
      <c r="C26" s="144" t="str">
        <f>DQE!D27</f>
        <v>UO_SP5.1.ETU-M</v>
      </c>
      <c r="D26" s="145" t="str">
        <f>DQE!E27</f>
        <v>Etude de cadrage de niveau "moyen"</v>
      </c>
      <c r="E26" s="123" t="s">
        <v>152</v>
      </c>
      <c r="F26" s="123">
        <v>40</v>
      </c>
      <c r="G26" s="146"/>
      <c r="H26" s="146"/>
      <c r="I26" s="146"/>
      <c r="J26" s="146"/>
      <c r="K26" s="146"/>
      <c r="L26" s="147"/>
      <c r="M26" s="147"/>
      <c r="N26" s="147"/>
      <c r="O26" s="147"/>
      <c r="P26" s="147"/>
      <c r="Q26" s="148"/>
      <c r="R26" s="149">
        <f>F26*SUMPRODUCT($G$22:Q$22,$G26:Q26)</f>
        <v>0</v>
      </c>
      <c r="S26" s="150">
        <f t="shared" ref="S26:S27" si="0">R26*$S$22</f>
        <v>0</v>
      </c>
      <c r="T26" s="149">
        <f t="shared" ref="T26:T27" si="1">R26+S26</f>
        <v>0</v>
      </c>
      <c r="U26" s="128">
        <f>SUM(G26:Q26)</f>
        <v>0</v>
      </c>
    </row>
    <row r="27" spans="1:198" ht="35" customHeight="1" x14ac:dyDescent="0.2">
      <c r="B27" s="144"/>
      <c r="C27" s="144" t="str">
        <f>DQE!D28</f>
        <v>UO_SP5.1.ETU-C</v>
      </c>
      <c r="D27" s="145" t="str">
        <f>DQE!E28</f>
        <v>Etude de cadrage de niveau "complexe"</v>
      </c>
      <c r="E27" s="123" t="s">
        <v>152</v>
      </c>
      <c r="F27" s="123">
        <v>60</v>
      </c>
      <c r="G27" s="224"/>
      <c r="H27" s="224"/>
      <c r="I27" s="224"/>
      <c r="J27" s="224"/>
      <c r="K27" s="224"/>
      <c r="L27" s="225"/>
      <c r="M27" s="225"/>
      <c r="N27" s="225"/>
      <c r="O27" s="225"/>
      <c r="P27" s="225"/>
      <c r="Q27" s="226"/>
      <c r="R27" s="227">
        <f>F27*SUMPRODUCT($G$22:Q$22,$G27:Q27)</f>
        <v>0</v>
      </c>
      <c r="S27" s="228">
        <f t="shared" si="0"/>
        <v>0</v>
      </c>
      <c r="T27" s="227">
        <f t="shared" si="1"/>
        <v>0</v>
      </c>
      <c r="U27" s="128">
        <f>SUM(G27:Q27)</f>
        <v>0</v>
      </c>
    </row>
    <row r="28" spans="1:198" ht="37" customHeight="1" x14ac:dyDescent="0.2"/>
    <row r="29" spans="1:198" ht="37" customHeight="1" x14ac:dyDescent="0.2">
      <c r="F29" s="180"/>
      <c r="G29" s="381" t="s">
        <v>315</v>
      </c>
      <c r="H29" s="381"/>
      <c r="I29" s="381"/>
      <c r="J29" s="182" t="s">
        <v>150</v>
      </c>
      <c r="K29" s="182" t="s">
        <v>150</v>
      </c>
      <c r="L29" s="182" t="s">
        <v>150</v>
      </c>
      <c r="M29" s="182" t="s">
        <v>150</v>
      </c>
      <c r="N29" s="182" t="s">
        <v>150</v>
      </c>
      <c r="O29" s="182" t="s">
        <v>150</v>
      </c>
      <c r="P29" s="182" t="s">
        <v>150</v>
      </c>
      <c r="Q29" s="182" t="s">
        <v>150</v>
      </c>
    </row>
    <row r="30" spans="1:198" ht="37" customHeight="1" x14ac:dyDescent="0.2">
      <c r="F30" s="109" t="s">
        <v>142</v>
      </c>
      <c r="G30" s="203" t="s">
        <v>50</v>
      </c>
      <c r="H30" s="203" t="s">
        <v>50</v>
      </c>
      <c r="I30" s="203" t="s">
        <v>50</v>
      </c>
      <c r="J30" s="110"/>
      <c r="K30" s="110"/>
      <c r="L30" s="110"/>
      <c r="M30" s="110"/>
      <c r="N30" s="110"/>
      <c r="O30" s="110"/>
      <c r="P30" s="110"/>
      <c r="Q30" s="110"/>
    </row>
    <row r="31" spans="1:198" ht="50" customHeight="1" x14ac:dyDescent="0.2">
      <c r="F31" s="109" t="s">
        <v>143</v>
      </c>
      <c r="G31" s="204" t="s">
        <v>312</v>
      </c>
      <c r="H31" s="204" t="s">
        <v>313</v>
      </c>
      <c r="I31" s="204" t="s">
        <v>314</v>
      </c>
      <c r="J31" s="24"/>
      <c r="K31" s="24"/>
      <c r="L31" s="24"/>
      <c r="M31" s="24"/>
      <c r="N31" s="24"/>
      <c r="O31" s="24"/>
      <c r="P31" s="24"/>
      <c r="Q31" s="24"/>
    </row>
    <row r="32" spans="1:198" ht="50" customHeight="1" x14ac:dyDescent="0.2">
      <c r="F32" s="109" t="s">
        <v>144</v>
      </c>
      <c r="G32" s="24"/>
      <c r="H32" s="24"/>
      <c r="I32" s="24"/>
      <c r="J32" s="24"/>
      <c r="K32" s="24"/>
      <c r="L32" s="24"/>
      <c r="M32" s="24"/>
      <c r="N32" s="24"/>
      <c r="O32" s="24"/>
      <c r="P32" s="24"/>
      <c r="Q32" s="24"/>
    </row>
    <row r="33" spans="1:198" s="111" customFormat="1" ht="50" customHeight="1" x14ac:dyDescent="0.2">
      <c r="A33"/>
      <c r="B33"/>
      <c r="C33"/>
      <c r="D33"/>
      <c r="E33" s="216"/>
      <c r="F33" s="109" t="s">
        <v>145</v>
      </c>
      <c r="G33" s="112">
        <f>IF(OR(G30="",G31="",G32=""),0,VLOOKUP(G31,Profil_TJM!$F$9:$H$71,IF(G32="IDF",2,3),FALSE))</f>
        <v>0</v>
      </c>
      <c r="H33" s="112">
        <f>IF(OR(H30="",H31="",H32=""),0,VLOOKUP(H31,Profil_TJM!$F$9:$H$71,IF(H32="IDF",2,3),FALSE))</f>
        <v>0</v>
      </c>
      <c r="I33" s="112">
        <f>IF(OR(I30="",I31="",I32=""),0,VLOOKUP(I31,Profil_TJM!$F$9:$H$71,IF(I32="IDF",2,3),FALSE))</f>
        <v>0</v>
      </c>
      <c r="J33" s="112">
        <f>IF(OR(J30="",J31="",J32=""),0,VLOOKUP(J31,Profil_TJM!$F$9:$H$71,IF(J32="IDF",2,3),FALSE))</f>
        <v>0</v>
      </c>
      <c r="K33" s="112">
        <f>IF(OR(K30="",K31="",K32=""),0,VLOOKUP(K31,Profil_TJM!$F$9:$H$71,IF(K32="IDF",2,3),FALSE))</f>
        <v>0</v>
      </c>
      <c r="L33" s="112">
        <f>IF(OR(L30="",L31="",L32=""),0,VLOOKUP(L31,Profil_TJM!$F$9:$H$71,IF(L32="IDF",2,3),FALSE))</f>
        <v>0</v>
      </c>
      <c r="M33" s="112">
        <f>IF(OR(M30="",M31="",M32=""),0,VLOOKUP(M31,Profil_TJM!$F$9:$H$71,IF(M32="IDF",2,3),FALSE))</f>
        <v>0</v>
      </c>
      <c r="N33" s="112">
        <f>IF(OR(N30="",N31="",N32=""),0,VLOOKUP(N31,Profil_TJM!$F$9:$H$71,IF(N32="IDF",2,3),FALSE))</f>
        <v>0</v>
      </c>
      <c r="O33" s="112">
        <f>IF(OR(O30="",O31="",O32=""),0,VLOOKUP(O31,Profil_TJM!$F$9:$H$71,IF(O32="IDF",2,3),FALSE))</f>
        <v>0</v>
      </c>
      <c r="P33" s="112">
        <f>IF(OR(P30="",P31="",P32=""),0,VLOOKUP(P31,Profil_TJM!$F$9:$H$71,IF(P32="IDF",2,3),FALSE))</f>
        <v>0</v>
      </c>
      <c r="Q33" s="112">
        <f>IF(OR(Q30="",Q31="",Q32=""),0,VLOOKUP(Q31,Profil_TJM!$F$9:$H$71,IF(Q32="IDF",2,3),FALSE))</f>
        <v>0</v>
      </c>
      <c r="R33"/>
      <c r="S33" s="184">
        <v>0.2</v>
      </c>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row>
    <row r="34" spans="1:198" s="111" customFormat="1" ht="58" customHeight="1" x14ac:dyDescent="0.2">
      <c r="A34"/>
      <c r="B34" s="113" t="s">
        <v>66</v>
      </c>
      <c r="C34" s="113" t="s">
        <v>67</v>
      </c>
      <c r="D34" s="113" t="s">
        <v>68</v>
      </c>
      <c r="E34" s="114" t="s">
        <v>69</v>
      </c>
      <c r="F34" s="115" t="s">
        <v>146</v>
      </c>
      <c r="G34" s="109" t="s">
        <v>147</v>
      </c>
      <c r="H34" s="109" t="s">
        <v>147</v>
      </c>
      <c r="I34" s="109" t="s">
        <v>147</v>
      </c>
      <c r="J34" s="109" t="s">
        <v>147</v>
      </c>
      <c r="K34" s="109" t="s">
        <v>147</v>
      </c>
      <c r="L34" s="109" t="s">
        <v>147</v>
      </c>
      <c r="M34" s="109" t="s">
        <v>147</v>
      </c>
      <c r="N34" s="109" t="s">
        <v>147</v>
      </c>
      <c r="O34" s="109" t="s">
        <v>147</v>
      </c>
      <c r="P34" s="109" t="s">
        <v>147</v>
      </c>
      <c r="Q34" s="109" t="s">
        <v>147</v>
      </c>
      <c r="R34" s="116" t="s">
        <v>70</v>
      </c>
      <c r="S34" s="115" t="s">
        <v>71</v>
      </c>
      <c r="T34" s="116" t="s">
        <v>148</v>
      </c>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row>
    <row r="35" spans="1:198" s="111" customFormat="1" ht="35" customHeight="1" x14ac:dyDescent="0.2">
      <c r="A35"/>
      <c r="B35" s="117" t="s">
        <v>238</v>
      </c>
      <c r="C35" s="117" t="s">
        <v>239</v>
      </c>
      <c r="D35" s="143" t="s">
        <v>155</v>
      </c>
      <c r="E35" s="118"/>
      <c r="F35" s="119"/>
      <c r="G35" s="119"/>
      <c r="H35" s="119"/>
      <c r="I35" s="119"/>
      <c r="J35" s="119"/>
      <c r="K35" s="119"/>
      <c r="L35" s="119"/>
      <c r="M35" s="119"/>
      <c r="N35" s="119"/>
      <c r="O35" s="119"/>
      <c r="P35" s="119"/>
      <c r="Q35" s="119"/>
      <c r="R35" s="119"/>
      <c r="S35" s="120"/>
      <c r="T35" s="119"/>
      <c r="U35" s="122" t="s">
        <v>149</v>
      </c>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row>
    <row r="36" spans="1:198" s="111" customFormat="1" ht="35" customHeight="1" x14ac:dyDescent="0.2">
      <c r="A36"/>
      <c r="B36" s="144"/>
      <c r="C36" s="144" t="str">
        <f>DQE!D30</f>
        <v>UO_SP5.2.1.IN-100-TS</v>
      </c>
      <c r="D36" s="145" t="str">
        <f>DQE!E30</f>
        <v>Ingestion de données catégorie de source n°1 de niveau "très simple"</v>
      </c>
      <c r="E36" s="123" t="s">
        <v>152</v>
      </c>
      <c r="F36" s="123">
        <v>3</v>
      </c>
      <c r="G36" s="146"/>
      <c r="H36" s="146"/>
      <c r="I36" s="146"/>
      <c r="J36" s="146"/>
      <c r="K36" s="146"/>
      <c r="L36" s="147"/>
      <c r="M36" s="147"/>
      <c r="N36" s="147"/>
      <c r="O36" s="147"/>
      <c r="P36" s="147"/>
      <c r="Q36" s="148"/>
      <c r="R36" s="149">
        <f>F36*SUMPRODUCT($G$33:Q$33,$G36:Q36)</f>
        <v>0</v>
      </c>
      <c r="S36" s="150">
        <f>R36*$S$22</f>
        <v>0</v>
      </c>
      <c r="T36" s="149">
        <f t="shared" ref="T36" si="2">R36+S36</f>
        <v>0</v>
      </c>
      <c r="U36" s="128">
        <f>SUM(G36:Q36)</f>
        <v>0</v>
      </c>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row>
    <row r="37" spans="1:198" s="111" customFormat="1" ht="35" customHeight="1" x14ac:dyDescent="0.2">
      <c r="A37"/>
      <c r="B37" s="144"/>
      <c r="C37" s="144" t="str">
        <f>DQE!D31</f>
        <v>UO_SP5.2.1.IN-100-S</v>
      </c>
      <c r="D37" s="145" t="str">
        <f>DQE!E31</f>
        <v>Ingestion de données catégorie de source n°1 de niveau "simple"</v>
      </c>
      <c r="E37" s="123" t="s">
        <v>152</v>
      </c>
      <c r="F37" s="123">
        <v>5</v>
      </c>
      <c r="G37" s="146"/>
      <c r="H37" s="146"/>
      <c r="I37" s="146"/>
      <c r="J37" s="146"/>
      <c r="K37" s="146"/>
      <c r="L37" s="147"/>
      <c r="M37" s="147"/>
      <c r="N37" s="147"/>
      <c r="O37" s="147"/>
      <c r="P37" s="147"/>
      <c r="Q37" s="148"/>
      <c r="R37" s="149">
        <f>F37*SUMPRODUCT($G$33:Q$33,$G37:Q37)</f>
        <v>0</v>
      </c>
      <c r="S37" s="150">
        <f>R37*$S$22</f>
        <v>0</v>
      </c>
      <c r="T37" s="149">
        <f t="shared" ref="T37" si="3">R37+S37</f>
        <v>0</v>
      </c>
      <c r="U37" s="128">
        <f>SUM(G37:Q37)</f>
        <v>0</v>
      </c>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row>
    <row r="38" spans="1:198" s="111" customFormat="1" ht="35" customHeight="1" x14ac:dyDescent="0.2">
      <c r="A38"/>
      <c r="B38" s="144"/>
      <c r="C38" s="144" t="str">
        <f>DQE!D32</f>
        <v>UO_SP5.2.1.IN-100-M</v>
      </c>
      <c r="D38" s="145" t="str">
        <f>DQE!E32</f>
        <v>Ingestion de données catégorie de source n°1 de niveau "moyen"</v>
      </c>
      <c r="E38" s="123" t="s">
        <v>152</v>
      </c>
      <c r="F38" s="123">
        <v>8</v>
      </c>
      <c r="G38" s="146"/>
      <c r="H38" s="146"/>
      <c r="I38" s="146"/>
      <c r="J38" s="146"/>
      <c r="K38" s="146"/>
      <c r="L38" s="147"/>
      <c r="M38" s="147"/>
      <c r="N38" s="147"/>
      <c r="O38" s="147"/>
      <c r="P38" s="147"/>
      <c r="Q38" s="148"/>
      <c r="R38" s="149">
        <f>F38*SUMPRODUCT($G$33:Q$33,$G38:Q38)</f>
        <v>0</v>
      </c>
      <c r="S38" s="150">
        <f>R38*$S$22</f>
        <v>0</v>
      </c>
      <c r="T38" s="149">
        <f t="shared" ref="T38:T47" si="4">R38+S38</f>
        <v>0</v>
      </c>
      <c r="U38" s="128">
        <f t="shared" ref="U38:U47" si="5">SUM(G38:Q38)</f>
        <v>0</v>
      </c>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row>
    <row r="39" spans="1:198" ht="35" customHeight="1" x14ac:dyDescent="0.2">
      <c r="B39" s="144"/>
      <c r="C39" s="144" t="str">
        <f>DQE!D33</f>
        <v>UO_SP5.2.1.IN-100-C</v>
      </c>
      <c r="D39" s="145" t="str">
        <f>DQE!E33</f>
        <v>Ingestion de données de niveau catégorie de source n°1 "complexe"</v>
      </c>
      <c r="E39" s="123" t="s">
        <v>152</v>
      </c>
      <c r="F39" s="123">
        <v>11</v>
      </c>
      <c r="G39" s="146"/>
      <c r="H39" s="146"/>
      <c r="I39" s="146"/>
      <c r="J39" s="146"/>
      <c r="K39" s="146"/>
      <c r="L39" s="147"/>
      <c r="M39" s="147"/>
      <c r="N39" s="147"/>
      <c r="O39" s="147"/>
      <c r="P39" s="147"/>
      <c r="Q39" s="148"/>
      <c r="R39" s="149">
        <f>F39*SUMPRODUCT($G$33:Q$33,$G39:Q39)</f>
        <v>0</v>
      </c>
      <c r="S39" s="150">
        <f>R39*$S$22</f>
        <v>0</v>
      </c>
      <c r="T39" s="149">
        <f t="shared" si="4"/>
        <v>0</v>
      </c>
      <c r="U39" s="128">
        <f t="shared" si="5"/>
        <v>0</v>
      </c>
    </row>
    <row r="40" spans="1:198" ht="35" customHeight="1" x14ac:dyDescent="0.2">
      <c r="B40" s="144"/>
      <c r="C40" s="144" t="str">
        <f>DQE!D34</f>
        <v>UO_SP5.2.1.IN-101-TS</v>
      </c>
      <c r="D40" s="145" t="str">
        <f>DQE!E34</f>
        <v>Ingestion de données de niveau catégorie de source n°2 "très simple"</v>
      </c>
      <c r="E40" s="123" t="s">
        <v>152</v>
      </c>
      <c r="F40" s="123">
        <v>4</v>
      </c>
      <c r="G40" s="146"/>
      <c r="H40" s="146"/>
      <c r="I40" s="146"/>
      <c r="J40" s="146"/>
      <c r="K40" s="146"/>
      <c r="L40" s="147"/>
      <c r="M40" s="147"/>
      <c r="N40" s="147"/>
      <c r="O40" s="147"/>
      <c r="P40" s="147"/>
      <c r="Q40" s="148"/>
      <c r="R40" s="149">
        <f>F40*SUMPRODUCT($G$33:Q$33,$G40:Q40)</f>
        <v>0</v>
      </c>
      <c r="S40" s="150">
        <f t="shared" ref="S40" si="6">R40*$S$22</f>
        <v>0</v>
      </c>
      <c r="T40" s="149">
        <f t="shared" ref="T40" si="7">R40+S40</f>
        <v>0</v>
      </c>
      <c r="U40" s="128">
        <f t="shared" ref="U40" si="8">SUM(G40:Q40)</f>
        <v>0</v>
      </c>
    </row>
    <row r="41" spans="1:198" ht="35" customHeight="1" x14ac:dyDescent="0.2">
      <c r="B41" s="144"/>
      <c r="C41" s="144" t="str">
        <f>DQE!D35</f>
        <v>UO_SP5.2.1.IN-101-S</v>
      </c>
      <c r="D41" s="145" t="str">
        <f>DQE!E35</f>
        <v>Ingestion de données de niveau catégorie de source n°2 "simple"</v>
      </c>
      <c r="E41" s="123" t="s">
        <v>152</v>
      </c>
      <c r="F41" s="123">
        <v>7</v>
      </c>
      <c r="G41" s="146"/>
      <c r="H41" s="146"/>
      <c r="I41" s="146"/>
      <c r="J41" s="146"/>
      <c r="K41" s="146"/>
      <c r="L41" s="147"/>
      <c r="M41" s="147"/>
      <c r="N41" s="147"/>
      <c r="O41" s="147"/>
      <c r="P41" s="147"/>
      <c r="Q41" s="148"/>
      <c r="R41" s="149">
        <f>F41*SUMPRODUCT($G$33:Q$33,$G41:Q41)</f>
        <v>0</v>
      </c>
      <c r="S41" s="150">
        <f>R41*$S$22</f>
        <v>0</v>
      </c>
      <c r="T41" s="149">
        <f t="shared" si="4"/>
        <v>0</v>
      </c>
      <c r="U41" s="128">
        <f t="shared" si="5"/>
        <v>0</v>
      </c>
    </row>
    <row r="42" spans="1:198" ht="35" customHeight="1" x14ac:dyDescent="0.2">
      <c r="B42" s="144"/>
      <c r="C42" s="144" t="str">
        <f>DQE!D36</f>
        <v>UO_SP5.2.1.IN-101-M</v>
      </c>
      <c r="D42" s="145" t="str">
        <f>DQE!E36</f>
        <v>Ingestion de données de niveau catégorie de source n°2 "moyen"</v>
      </c>
      <c r="E42" s="123" t="s">
        <v>152</v>
      </c>
      <c r="F42" s="123">
        <v>12</v>
      </c>
      <c r="G42" s="146"/>
      <c r="H42" s="146"/>
      <c r="I42" s="146"/>
      <c r="J42" s="146"/>
      <c r="K42" s="146"/>
      <c r="L42" s="147"/>
      <c r="M42" s="147"/>
      <c r="N42" s="147"/>
      <c r="O42" s="147"/>
      <c r="P42" s="147"/>
      <c r="Q42" s="148"/>
      <c r="R42" s="149">
        <f>F42*SUMPRODUCT($G$33:Q$33,$G42:Q42)</f>
        <v>0</v>
      </c>
      <c r="S42" s="150">
        <f>R42*$S$22</f>
        <v>0</v>
      </c>
      <c r="T42" s="149">
        <f t="shared" si="4"/>
        <v>0</v>
      </c>
      <c r="U42" s="128">
        <f t="shared" si="5"/>
        <v>0</v>
      </c>
    </row>
    <row r="43" spans="1:198" ht="35" customHeight="1" x14ac:dyDescent="0.2">
      <c r="B43" s="144"/>
      <c r="C43" s="144" t="str">
        <f>DQE!D37</f>
        <v>UO_SP5.2.1.IN-101-C</v>
      </c>
      <c r="D43" s="145" t="str">
        <f>DQE!E37</f>
        <v>Ingestion de données de niveau catégorie de source n°2 "complexe"</v>
      </c>
      <c r="E43" s="123" t="s">
        <v>152</v>
      </c>
      <c r="F43" s="123">
        <v>17</v>
      </c>
      <c r="G43" s="146"/>
      <c r="H43" s="146"/>
      <c r="I43" s="146"/>
      <c r="J43" s="146"/>
      <c r="K43" s="146"/>
      <c r="L43" s="147"/>
      <c r="M43" s="147"/>
      <c r="N43" s="147"/>
      <c r="O43" s="147"/>
      <c r="P43" s="147"/>
      <c r="Q43" s="148"/>
      <c r="R43" s="149">
        <f>F43*SUMPRODUCT($G$33:Q$33,$G43:Q43)</f>
        <v>0</v>
      </c>
      <c r="S43" s="150">
        <f>R43*$S$22</f>
        <v>0</v>
      </c>
      <c r="T43" s="149">
        <f t="shared" si="4"/>
        <v>0</v>
      </c>
      <c r="U43" s="128">
        <f t="shared" si="5"/>
        <v>0</v>
      </c>
    </row>
    <row r="44" spans="1:198" ht="35" customHeight="1" x14ac:dyDescent="0.2">
      <c r="B44" s="144"/>
      <c r="C44" s="144" t="str">
        <f>DQE!D38</f>
        <v>UO_SP5.2.1.IN-102-TS</v>
      </c>
      <c r="D44" s="145" t="str">
        <f>DQE!E38</f>
        <v>Ingestion de données de niveau catégorie de source n°3 "très simple"</v>
      </c>
      <c r="E44" s="123" t="s">
        <v>152</v>
      </c>
      <c r="F44" s="123">
        <v>5</v>
      </c>
      <c r="G44" s="146"/>
      <c r="H44" s="146"/>
      <c r="I44" s="146"/>
      <c r="J44" s="146"/>
      <c r="K44" s="146"/>
      <c r="L44" s="147"/>
      <c r="M44" s="147"/>
      <c r="N44" s="147"/>
      <c r="O44" s="147"/>
      <c r="P44" s="147"/>
      <c r="Q44" s="148"/>
      <c r="R44" s="149">
        <f>F44*SUMPRODUCT($G$33:Q$33,$G44:Q44)</f>
        <v>0</v>
      </c>
      <c r="S44" s="150">
        <f>R44*$S$22</f>
        <v>0</v>
      </c>
      <c r="T44" s="149">
        <f t="shared" si="4"/>
        <v>0</v>
      </c>
      <c r="U44" s="128">
        <f t="shared" si="5"/>
        <v>0</v>
      </c>
    </row>
    <row r="45" spans="1:198" ht="35" customHeight="1" x14ac:dyDescent="0.2">
      <c r="B45" s="144"/>
      <c r="C45" s="144" t="str">
        <f>DQE!D39</f>
        <v>UO_SP5.2.1.IN-102-S</v>
      </c>
      <c r="D45" s="145" t="str">
        <f>DQE!E39</f>
        <v>Ingestion de données de niveau catégorie de source n°3 "simple"</v>
      </c>
      <c r="E45" s="123" t="s">
        <v>152</v>
      </c>
      <c r="F45" s="123">
        <v>10</v>
      </c>
      <c r="G45" s="146"/>
      <c r="H45" s="146"/>
      <c r="I45" s="146"/>
      <c r="J45" s="146"/>
      <c r="K45" s="146"/>
      <c r="L45" s="147"/>
      <c r="M45" s="147"/>
      <c r="N45" s="147"/>
      <c r="O45" s="147"/>
      <c r="P45" s="147"/>
      <c r="Q45" s="148"/>
      <c r="R45" s="149">
        <f>F45*SUMPRODUCT($G$33:Q$33,$G45:Q45)</f>
        <v>0</v>
      </c>
      <c r="S45" s="150">
        <f t="shared" ref="S45" si="9">R45*$S$22</f>
        <v>0</v>
      </c>
      <c r="T45" s="149">
        <f t="shared" ref="T45" si="10">R45+S45</f>
        <v>0</v>
      </c>
      <c r="U45" s="128">
        <f t="shared" ref="U45" si="11">SUM(G45:Q45)</f>
        <v>0</v>
      </c>
    </row>
    <row r="46" spans="1:198" ht="35" customHeight="1" x14ac:dyDescent="0.2">
      <c r="B46" s="144"/>
      <c r="C46" s="144" t="str">
        <f>DQE!D40</f>
        <v>UO_SP5.2.1.IN-102-M</v>
      </c>
      <c r="D46" s="145" t="str">
        <f>DQE!E40</f>
        <v>Ingestion de données de niveau catégorie de source n°3 "moyen"</v>
      </c>
      <c r="E46" s="123" t="s">
        <v>152</v>
      </c>
      <c r="F46" s="123">
        <v>20</v>
      </c>
      <c r="G46" s="146"/>
      <c r="H46" s="146"/>
      <c r="I46" s="146"/>
      <c r="J46" s="146"/>
      <c r="K46" s="146"/>
      <c r="L46" s="147"/>
      <c r="M46" s="147"/>
      <c r="N46" s="147"/>
      <c r="O46" s="147"/>
      <c r="P46" s="147"/>
      <c r="Q46" s="148"/>
      <c r="R46" s="149">
        <f>F46*SUMPRODUCT($G$33:Q$33,$G46:Q46)</f>
        <v>0</v>
      </c>
      <c r="S46" s="150">
        <f>R46*$S$22</f>
        <v>0</v>
      </c>
      <c r="T46" s="149">
        <f t="shared" si="4"/>
        <v>0</v>
      </c>
      <c r="U46" s="128">
        <f t="shared" si="5"/>
        <v>0</v>
      </c>
    </row>
    <row r="47" spans="1:198" ht="35" customHeight="1" x14ac:dyDescent="0.2">
      <c r="B47" s="144"/>
      <c r="C47" s="144" t="str">
        <f>DQE!D41</f>
        <v>UO_SP5.2.1.IN-102-C</v>
      </c>
      <c r="D47" s="145" t="str">
        <f>DQE!E41</f>
        <v>Ingestion de données de niveau catégorie de source n°3 "complexe"</v>
      </c>
      <c r="E47" s="123" t="s">
        <v>152</v>
      </c>
      <c r="F47" s="123">
        <v>30</v>
      </c>
      <c r="G47" s="146"/>
      <c r="H47" s="146"/>
      <c r="I47" s="146"/>
      <c r="J47" s="146"/>
      <c r="K47" s="146"/>
      <c r="L47" s="147"/>
      <c r="M47" s="147"/>
      <c r="N47" s="147"/>
      <c r="O47" s="147"/>
      <c r="P47" s="147"/>
      <c r="Q47" s="148"/>
      <c r="R47" s="149">
        <f>F47*SUMPRODUCT($G$33:Q$33,$G47:Q47)</f>
        <v>0</v>
      </c>
      <c r="S47" s="150">
        <f>R47*$S$22</f>
        <v>0</v>
      </c>
      <c r="T47" s="149">
        <f t="shared" si="4"/>
        <v>0</v>
      </c>
      <c r="U47" s="128">
        <f t="shared" si="5"/>
        <v>0</v>
      </c>
    </row>
    <row r="48" spans="1:198" s="111" customFormat="1" ht="35" customHeight="1" x14ac:dyDescent="0.2">
      <c r="A48"/>
      <c r="B48" s="117" t="s">
        <v>240</v>
      </c>
      <c r="C48" s="117" t="s">
        <v>241</v>
      </c>
      <c r="D48" s="143" t="s">
        <v>156</v>
      </c>
      <c r="E48" s="118"/>
      <c r="F48" s="118"/>
      <c r="G48" s="119"/>
      <c r="H48" s="119"/>
      <c r="I48" s="119"/>
      <c r="J48" s="119"/>
      <c r="K48" s="119"/>
      <c r="L48" s="119"/>
      <c r="M48" s="119"/>
      <c r="N48" s="119"/>
      <c r="O48" s="119"/>
      <c r="P48" s="119"/>
      <c r="Q48" s="119"/>
      <c r="R48" s="119"/>
      <c r="S48" s="120"/>
      <c r="T48" s="119"/>
      <c r="U48" s="122" t="s">
        <v>149</v>
      </c>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row>
    <row r="49" spans="1:198" s="111" customFormat="1" ht="35" customHeight="1" x14ac:dyDescent="0.2">
      <c r="A49"/>
      <c r="B49" s="144"/>
      <c r="C49" s="144" t="str">
        <f>DQE!D43</f>
        <v>UO_SP5.2.2.EX-100-TS</v>
      </c>
      <c r="D49" s="145" t="str">
        <f>DQE!E43</f>
        <v>Exploration des données de niveau "très simple"</v>
      </c>
      <c r="E49" s="123" t="s">
        <v>152</v>
      </c>
      <c r="F49" s="123">
        <v>2</v>
      </c>
      <c r="G49" s="146"/>
      <c r="H49" s="146"/>
      <c r="I49" s="146"/>
      <c r="J49" s="146"/>
      <c r="K49" s="146"/>
      <c r="L49" s="147"/>
      <c r="M49" s="147"/>
      <c r="N49" s="147"/>
      <c r="O49" s="147"/>
      <c r="P49" s="147"/>
      <c r="Q49" s="148"/>
      <c r="R49" s="149">
        <f>F49*SUMPRODUCT($G$33:Q$33,$G49:Q49)</f>
        <v>0</v>
      </c>
      <c r="S49" s="150">
        <f>R49*$S$22</f>
        <v>0</v>
      </c>
      <c r="T49" s="149">
        <f t="shared" ref="T49" si="12">R49+S49</f>
        <v>0</v>
      </c>
      <c r="U49" s="128">
        <f>SUM(G49:Q49)</f>
        <v>0</v>
      </c>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row>
    <row r="50" spans="1:198" s="111" customFormat="1" ht="35" customHeight="1" x14ac:dyDescent="0.2">
      <c r="A50"/>
      <c r="B50" s="144"/>
      <c r="C50" s="144" t="str">
        <f>DQE!D44</f>
        <v>UO_SP5.2.2.EX-100-S</v>
      </c>
      <c r="D50" s="145" t="str">
        <f>DQE!E44</f>
        <v>Exploration des données de niveau "simple"</v>
      </c>
      <c r="E50" s="123" t="s">
        <v>152</v>
      </c>
      <c r="F50" s="123">
        <v>4</v>
      </c>
      <c r="G50" s="146"/>
      <c r="H50" s="146"/>
      <c r="I50" s="146"/>
      <c r="J50" s="146"/>
      <c r="K50" s="146"/>
      <c r="L50" s="147"/>
      <c r="M50" s="147"/>
      <c r="N50" s="147"/>
      <c r="O50" s="147"/>
      <c r="P50" s="147"/>
      <c r="Q50" s="148"/>
      <c r="R50" s="149">
        <f>F50*SUMPRODUCT($G$33:Q$33,$G50:Q50)</f>
        <v>0</v>
      </c>
      <c r="S50" s="150">
        <f t="shared" ref="S50" si="13">R50*$S$22</f>
        <v>0</v>
      </c>
      <c r="T50" s="149">
        <f t="shared" ref="T50" si="14">R50+S50</f>
        <v>0</v>
      </c>
      <c r="U50" s="128">
        <f>SUM(G50:Q50)</f>
        <v>0</v>
      </c>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row>
    <row r="51" spans="1:198" ht="35" customHeight="1" x14ac:dyDescent="0.2">
      <c r="B51" s="144"/>
      <c r="C51" s="144" t="str">
        <f>DQE!D45</f>
        <v>UO_SP5.2.2.EX-100-M</v>
      </c>
      <c r="D51" s="145" t="str">
        <f>DQE!E45</f>
        <v>Exploration des données de niveau "moyen"</v>
      </c>
      <c r="E51" s="123" t="s">
        <v>152</v>
      </c>
      <c r="F51" s="123">
        <v>6</v>
      </c>
      <c r="G51" s="146"/>
      <c r="H51" s="146"/>
      <c r="I51" s="146"/>
      <c r="J51" s="146"/>
      <c r="K51" s="146"/>
      <c r="L51" s="147"/>
      <c r="M51" s="147"/>
      <c r="N51" s="147"/>
      <c r="O51" s="147"/>
      <c r="P51" s="147"/>
      <c r="Q51" s="148"/>
      <c r="R51" s="149">
        <f>F51*SUMPRODUCT($G$33:Q$33,$G51:Q51)</f>
        <v>0</v>
      </c>
      <c r="S51" s="150">
        <f>R51*$S$22</f>
        <v>0</v>
      </c>
      <c r="T51" s="149">
        <f t="shared" ref="T51:T52" si="15">R51+S51</f>
        <v>0</v>
      </c>
      <c r="U51" s="128">
        <f>SUM(G51:Q51)</f>
        <v>0</v>
      </c>
    </row>
    <row r="52" spans="1:198" s="111" customFormat="1" ht="35" customHeight="1" x14ac:dyDescent="0.2">
      <c r="A52"/>
      <c r="B52" s="144"/>
      <c r="C52" s="144" t="str">
        <f>DQE!D46</f>
        <v>UO_SP5.2.2.EX-100-C</v>
      </c>
      <c r="D52" s="145" t="str">
        <f>DQE!E46</f>
        <v>Exploration des données de niveau "complexe"</v>
      </c>
      <c r="E52" s="123" t="s">
        <v>152</v>
      </c>
      <c r="F52" s="123">
        <v>8</v>
      </c>
      <c r="G52" s="146"/>
      <c r="H52" s="146"/>
      <c r="I52" s="146"/>
      <c r="J52" s="146"/>
      <c r="K52" s="146"/>
      <c r="L52" s="147"/>
      <c r="M52" s="147"/>
      <c r="N52" s="147"/>
      <c r="O52" s="147"/>
      <c r="P52" s="147"/>
      <c r="Q52" s="148"/>
      <c r="R52" s="149">
        <f>F52*SUMPRODUCT($G$33:Q$33,$G52:Q52)</f>
        <v>0</v>
      </c>
      <c r="S52" s="150">
        <f>R52*$S$22</f>
        <v>0</v>
      </c>
      <c r="T52" s="149">
        <f t="shared" si="15"/>
        <v>0</v>
      </c>
      <c r="U52" s="128">
        <f>SUM(G52:Q52)</f>
        <v>0</v>
      </c>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row>
    <row r="53" spans="1:198" s="111" customFormat="1" ht="35" customHeight="1" x14ac:dyDescent="0.2">
      <c r="A53"/>
      <c r="B53" s="117" t="s">
        <v>242</v>
      </c>
      <c r="C53" s="117" t="s">
        <v>243</v>
      </c>
      <c r="D53" s="143" t="s">
        <v>154</v>
      </c>
      <c r="E53" s="118"/>
      <c r="F53" s="118"/>
      <c r="G53" s="119"/>
      <c r="H53" s="119"/>
      <c r="I53" s="119"/>
      <c r="J53" s="119"/>
      <c r="K53" s="119"/>
      <c r="L53" s="119"/>
      <c r="M53" s="119"/>
      <c r="N53" s="119"/>
      <c r="O53" s="119"/>
      <c r="P53" s="119"/>
      <c r="Q53" s="119"/>
      <c r="R53" s="119"/>
      <c r="S53" s="120"/>
      <c r="T53" s="119"/>
      <c r="U53" s="122" t="s">
        <v>149</v>
      </c>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row>
    <row r="54" spans="1:198" ht="35" customHeight="1" x14ac:dyDescent="0.2">
      <c r="B54" s="144"/>
      <c r="C54" s="144" t="str">
        <f>DQE!D48</f>
        <v>UO_SP5.2.3.PR-100-TS</v>
      </c>
      <c r="D54" s="145" t="str">
        <f>DQE!E48</f>
        <v>Préparation des données via des scripts sur mesure de niveau "très simple"</v>
      </c>
      <c r="E54" s="123" t="s">
        <v>152</v>
      </c>
      <c r="F54" s="123">
        <v>4</v>
      </c>
      <c r="G54" s="146"/>
      <c r="H54" s="146"/>
      <c r="I54" s="146"/>
      <c r="J54" s="146"/>
      <c r="K54" s="146"/>
      <c r="L54" s="147"/>
      <c r="M54" s="147"/>
      <c r="N54" s="147"/>
      <c r="O54" s="147"/>
      <c r="P54" s="147"/>
      <c r="Q54" s="148"/>
      <c r="R54" s="149">
        <f>F54*SUMPRODUCT($G$33:Q$33,$G54:Q54)</f>
        <v>0</v>
      </c>
      <c r="S54" s="150">
        <f>R54*$S$22</f>
        <v>0</v>
      </c>
      <c r="T54" s="149">
        <f t="shared" ref="T54:T57" si="16">R54+S54</f>
        <v>0</v>
      </c>
      <c r="U54" s="128">
        <f t="shared" ref="U54:U61" si="17">SUM(G54:Q54)</f>
        <v>0</v>
      </c>
    </row>
    <row r="55" spans="1:198" ht="35" customHeight="1" x14ac:dyDescent="0.2">
      <c r="B55" s="144"/>
      <c r="C55" s="144" t="str">
        <f>DQE!D49</f>
        <v>UO_SP5.2.3.PR-100-S</v>
      </c>
      <c r="D55" s="145" t="str">
        <f>DQE!E49</f>
        <v>Préparation des données via des scripts sur mesure de niveau "simple"</v>
      </c>
      <c r="E55" s="123" t="s">
        <v>152</v>
      </c>
      <c r="F55" s="123">
        <v>8</v>
      </c>
      <c r="G55" s="146"/>
      <c r="H55" s="146"/>
      <c r="I55" s="146"/>
      <c r="J55" s="146"/>
      <c r="K55" s="146"/>
      <c r="L55" s="147"/>
      <c r="M55" s="147"/>
      <c r="N55" s="147"/>
      <c r="O55" s="147"/>
      <c r="P55" s="147"/>
      <c r="Q55" s="148"/>
      <c r="R55" s="149">
        <f>F55*SUMPRODUCT($G$33:Q$33,$G55:Q55)</f>
        <v>0</v>
      </c>
      <c r="S55" s="150">
        <f t="shared" ref="S55" si="18">R55*$S$22</f>
        <v>0</v>
      </c>
      <c r="T55" s="149">
        <f t="shared" ref="T55" si="19">R55+S55</f>
        <v>0</v>
      </c>
      <c r="U55" s="128">
        <f t="shared" si="17"/>
        <v>0</v>
      </c>
    </row>
    <row r="56" spans="1:198" ht="35" customHeight="1" x14ac:dyDescent="0.2">
      <c r="B56" s="144"/>
      <c r="C56" s="144" t="str">
        <f>DQE!D50</f>
        <v>UO_SP5.2.3.PR-100-M</v>
      </c>
      <c r="D56" s="145" t="str">
        <f>DQE!E50</f>
        <v>Préparation des données via des scripts sur mesure de niveau "moyen"</v>
      </c>
      <c r="E56" s="123" t="s">
        <v>152</v>
      </c>
      <c r="F56" s="123">
        <v>16</v>
      </c>
      <c r="G56" s="146"/>
      <c r="H56" s="146"/>
      <c r="I56" s="146"/>
      <c r="J56" s="146"/>
      <c r="K56" s="146"/>
      <c r="L56" s="147"/>
      <c r="M56" s="147"/>
      <c r="N56" s="147"/>
      <c r="O56" s="147"/>
      <c r="P56" s="147"/>
      <c r="Q56" s="148"/>
      <c r="R56" s="149">
        <f>F56*SUMPRODUCT($G$33:Q$33,$G56:Q56)</f>
        <v>0</v>
      </c>
      <c r="S56" s="150">
        <f t="shared" ref="S56:S61" si="20">R56*$S$22</f>
        <v>0</v>
      </c>
      <c r="T56" s="149">
        <f t="shared" si="16"/>
        <v>0</v>
      </c>
      <c r="U56" s="128">
        <f t="shared" si="17"/>
        <v>0</v>
      </c>
    </row>
    <row r="57" spans="1:198" ht="35" customHeight="1" x14ac:dyDescent="0.2">
      <c r="B57" s="144"/>
      <c r="C57" s="144" t="str">
        <f>DQE!D51</f>
        <v>UO_SP5.2.3.PR-100-C</v>
      </c>
      <c r="D57" s="145" t="str">
        <f>DQE!E51</f>
        <v>Préparation des données via des scripts sur mesure de niveau "complexe"</v>
      </c>
      <c r="E57" s="123" t="s">
        <v>152</v>
      </c>
      <c r="F57" s="123">
        <v>32</v>
      </c>
      <c r="G57" s="146"/>
      <c r="H57" s="146"/>
      <c r="I57" s="146"/>
      <c r="J57" s="146"/>
      <c r="K57" s="146"/>
      <c r="L57" s="147"/>
      <c r="M57" s="147"/>
      <c r="N57" s="147"/>
      <c r="O57" s="147"/>
      <c r="P57" s="147"/>
      <c r="Q57" s="148"/>
      <c r="R57" s="149">
        <f>F57*SUMPRODUCT($G$33:Q$33,$G57:Q57)</f>
        <v>0</v>
      </c>
      <c r="S57" s="150">
        <f t="shared" si="20"/>
        <v>0</v>
      </c>
      <c r="T57" s="149">
        <f t="shared" si="16"/>
        <v>0</v>
      </c>
      <c r="U57" s="128">
        <f t="shared" si="17"/>
        <v>0</v>
      </c>
    </row>
    <row r="58" spans="1:198" ht="35" customHeight="1" x14ac:dyDescent="0.2">
      <c r="B58" s="144"/>
      <c r="C58" s="144" t="str">
        <f>DQE!D52</f>
        <v>UO_SP5.2.3.PR-101-TS</v>
      </c>
      <c r="D58" s="145" t="str">
        <f>DQE!E52</f>
        <v>Préparation des données via des outils spécialisés de niveau "très simple"</v>
      </c>
      <c r="E58" s="123" t="s">
        <v>152</v>
      </c>
      <c r="F58" s="123">
        <v>5</v>
      </c>
      <c r="G58" s="146"/>
      <c r="H58" s="146"/>
      <c r="I58" s="146"/>
      <c r="J58" s="146"/>
      <c r="K58" s="146"/>
      <c r="L58" s="147"/>
      <c r="M58" s="147"/>
      <c r="N58" s="147"/>
      <c r="O58" s="147"/>
      <c r="P58" s="147"/>
      <c r="Q58" s="148"/>
      <c r="R58" s="149">
        <f>F58*SUMPRODUCT($G$33:Q$33,$G58:Q58)</f>
        <v>0</v>
      </c>
      <c r="S58" s="150">
        <f t="shared" si="20"/>
        <v>0</v>
      </c>
      <c r="T58" s="149">
        <f t="shared" ref="T58:T61" si="21">R58+S58</f>
        <v>0</v>
      </c>
      <c r="U58" s="128">
        <f t="shared" si="17"/>
        <v>0</v>
      </c>
    </row>
    <row r="59" spans="1:198" ht="35" customHeight="1" x14ac:dyDescent="0.2">
      <c r="B59" s="144"/>
      <c r="C59" s="144" t="str">
        <f>DQE!D53</f>
        <v>UO_SP5.2.3.PR-101-S</v>
      </c>
      <c r="D59" s="145" t="str">
        <f>DQE!E53</f>
        <v>Préparation des données via des outils spécialisés de niveau "simple"</v>
      </c>
      <c r="E59" s="123" t="s">
        <v>152</v>
      </c>
      <c r="F59" s="123">
        <v>10</v>
      </c>
      <c r="G59" s="146"/>
      <c r="H59" s="146"/>
      <c r="I59" s="146"/>
      <c r="J59" s="146"/>
      <c r="K59" s="146"/>
      <c r="L59" s="147"/>
      <c r="M59" s="147"/>
      <c r="N59" s="147"/>
      <c r="O59" s="147"/>
      <c r="P59" s="147"/>
      <c r="Q59" s="148"/>
      <c r="R59" s="149">
        <f>F59*SUMPRODUCT($G$33:Q$33,$G59:Q59)</f>
        <v>0</v>
      </c>
      <c r="S59" s="150">
        <f t="shared" si="20"/>
        <v>0</v>
      </c>
      <c r="T59" s="149">
        <f t="shared" si="21"/>
        <v>0</v>
      </c>
      <c r="U59" s="128">
        <f t="shared" si="17"/>
        <v>0</v>
      </c>
    </row>
    <row r="60" spans="1:198" ht="35" customHeight="1" x14ac:dyDescent="0.2">
      <c r="B60" s="144"/>
      <c r="C60" s="144" t="str">
        <f>DQE!D54</f>
        <v>UO_SP5.2.3.PR-101-M</v>
      </c>
      <c r="D60" s="145" t="str">
        <f>DQE!E54</f>
        <v>Préparation des données via des outils spécialisés de niveau "moyen"</v>
      </c>
      <c r="E60" s="123" t="s">
        <v>152</v>
      </c>
      <c r="F60" s="123">
        <v>15</v>
      </c>
      <c r="G60" s="146"/>
      <c r="H60" s="146"/>
      <c r="I60" s="146"/>
      <c r="J60" s="146"/>
      <c r="K60" s="146"/>
      <c r="L60" s="147"/>
      <c r="M60" s="147"/>
      <c r="N60" s="147"/>
      <c r="O60" s="147"/>
      <c r="P60" s="147"/>
      <c r="Q60" s="148"/>
      <c r="R60" s="149">
        <f>F60*SUMPRODUCT($G$33:Q$33,$G60:Q60)</f>
        <v>0</v>
      </c>
      <c r="S60" s="150">
        <f t="shared" si="20"/>
        <v>0</v>
      </c>
      <c r="T60" s="149">
        <f t="shared" si="21"/>
        <v>0</v>
      </c>
      <c r="U60" s="128">
        <f t="shared" si="17"/>
        <v>0</v>
      </c>
    </row>
    <row r="61" spans="1:198" ht="35" customHeight="1" x14ac:dyDescent="0.2">
      <c r="B61" s="144"/>
      <c r="C61" s="144" t="str">
        <f>DQE!D55</f>
        <v>UO_SP5.2.3.PR-101-C</v>
      </c>
      <c r="D61" s="145" t="str">
        <f>DQE!E55</f>
        <v>Préparation des données via des outils spécialisés de niveau "complexe"</v>
      </c>
      <c r="E61" s="123" t="s">
        <v>152</v>
      </c>
      <c r="F61" s="123">
        <v>20</v>
      </c>
      <c r="G61" s="146"/>
      <c r="H61" s="146"/>
      <c r="I61" s="146"/>
      <c r="J61" s="146"/>
      <c r="K61" s="146"/>
      <c r="L61" s="147"/>
      <c r="M61" s="147"/>
      <c r="N61" s="147"/>
      <c r="O61" s="147"/>
      <c r="P61" s="147"/>
      <c r="Q61" s="148"/>
      <c r="R61" s="149">
        <f>F61*SUMPRODUCT($G$33:Q$33,$G61:Q61)</f>
        <v>0</v>
      </c>
      <c r="S61" s="150">
        <f t="shared" si="20"/>
        <v>0</v>
      </c>
      <c r="T61" s="149">
        <f t="shared" si="21"/>
        <v>0</v>
      </c>
      <c r="U61" s="128">
        <f t="shared" si="17"/>
        <v>0</v>
      </c>
    </row>
    <row r="62" spans="1:198" s="111" customFormat="1" ht="35" customHeight="1" x14ac:dyDescent="0.2">
      <c r="A62"/>
      <c r="B62" s="117" t="s">
        <v>244</v>
      </c>
      <c r="C62" s="117" t="s">
        <v>245</v>
      </c>
      <c r="D62" s="143" t="s">
        <v>157</v>
      </c>
      <c r="E62" s="118"/>
      <c r="F62" s="118"/>
      <c r="G62" s="119"/>
      <c r="H62" s="119"/>
      <c r="I62" s="119"/>
      <c r="J62" s="119"/>
      <c r="K62" s="119"/>
      <c r="L62" s="119"/>
      <c r="M62" s="119"/>
      <c r="N62" s="119"/>
      <c r="O62" s="119"/>
      <c r="P62" s="119"/>
      <c r="Q62" s="119"/>
      <c r="R62" s="119"/>
      <c r="S62" s="120"/>
      <c r="T62" s="119"/>
      <c r="U62" s="122" t="s">
        <v>149</v>
      </c>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row>
    <row r="63" spans="1:198" s="111" customFormat="1" ht="35" customHeight="1" x14ac:dyDescent="0.2">
      <c r="A63"/>
      <c r="B63" s="144"/>
      <c r="C63" s="144" t="str">
        <f>DQE!D57</f>
        <v>UO_SP5.2.4.TR-100-TS</v>
      </c>
      <c r="D63" s="145" t="str">
        <f>DQE!E57</f>
        <v>Traitement d'algorithmes standards de niveau "très simple"</v>
      </c>
      <c r="E63" s="123" t="s">
        <v>152</v>
      </c>
      <c r="F63" s="123">
        <v>3</v>
      </c>
      <c r="G63" s="146"/>
      <c r="H63" s="146"/>
      <c r="I63" s="146"/>
      <c r="J63" s="146"/>
      <c r="K63" s="146"/>
      <c r="L63" s="147"/>
      <c r="M63" s="147"/>
      <c r="N63" s="147"/>
      <c r="O63" s="147"/>
      <c r="P63" s="147"/>
      <c r="Q63" s="148"/>
      <c r="R63" s="149">
        <f>F63*SUMPRODUCT($G$33:Q$33,$G63:Q63)</f>
        <v>0</v>
      </c>
      <c r="S63" s="150">
        <f>R63*$S$22</f>
        <v>0</v>
      </c>
      <c r="T63" s="149">
        <f t="shared" ref="T63:T66" si="22">R63+S63</f>
        <v>0</v>
      </c>
      <c r="U63" s="128">
        <f t="shared" ref="U63:U68" si="23">SUM(G63:Q63)</f>
        <v>0</v>
      </c>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row>
    <row r="64" spans="1:198" s="111" customFormat="1" ht="35" customHeight="1" x14ac:dyDescent="0.2">
      <c r="A64"/>
      <c r="B64" s="144"/>
      <c r="C64" s="144" t="str">
        <f>DQE!D58</f>
        <v>UO_SP5.2.4.TR-100-S</v>
      </c>
      <c r="D64" s="145" t="str">
        <f>DQE!E58</f>
        <v>Traitement d'algorithmes standards de niveau "simple"</v>
      </c>
      <c r="E64" s="123" t="s">
        <v>152</v>
      </c>
      <c r="F64" s="123">
        <v>6</v>
      </c>
      <c r="G64" s="146"/>
      <c r="H64" s="146"/>
      <c r="I64" s="146"/>
      <c r="J64" s="146"/>
      <c r="K64" s="146"/>
      <c r="L64" s="147"/>
      <c r="M64" s="147"/>
      <c r="N64" s="147"/>
      <c r="O64" s="147"/>
      <c r="P64" s="147"/>
      <c r="Q64" s="148"/>
      <c r="R64" s="149">
        <f>F64*SUMPRODUCT($G$33:Q$33,$G64:Q64)</f>
        <v>0</v>
      </c>
      <c r="S64" s="150">
        <f t="shared" ref="S64" si="24">R64*$S$22</f>
        <v>0</v>
      </c>
      <c r="T64" s="149">
        <f t="shared" ref="T64" si="25">R64+S64</f>
        <v>0</v>
      </c>
      <c r="U64" s="128">
        <f t="shared" si="23"/>
        <v>0</v>
      </c>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row>
    <row r="65" spans="1:198" ht="35" customHeight="1" x14ac:dyDescent="0.2">
      <c r="B65" s="144"/>
      <c r="C65" s="144" t="str">
        <f>DQE!D59</f>
        <v>UO_SP5.2.4.TR-100-M</v>
      </c>
      <c r="D65" s="145" t="str">
        <f>DQE!E59</f>
        <v>Traitement d'algorithmes standards de niveau "moyen"</v>
      </c>
      <c r="E65" s="123" t="s">
        <v>152</v>
      </c>
      <c r="F65" s="123">
        <v>12</v>
      </c>
      <c r="G65" s="146"/>
      <c r="H65" s="146"/>
      <c r="I65" s="146"/>
      <c r="J65" s="146"/>
      <c r="K65" s="146"/>
      <c r="L65" s="147"/>
      <c r="M65" s="147"/>
      <c r="N65" s="147"/>
      <c r="O65" s="147"/>
      <c r="P65" s="147"/>
      <c r="Q65" s="148"/>
      <c r="R65" s="149">
        <f>F65*SUMPRODUCT($G$33:Q$33,$G65:Q65)</f>
        <v>0</v>
      </c>
      <c r="S65" s="150">
        <f>R65*$S$22</f>
        <v>0</v>
      </c>
      <c r="T65" s="149">
        <f t="shared" si="22"/>
        <v>0</v>
      </c>
      <c r="U65" s="128">
        <f t="shared" si="23"/>
        <v>0</v>
      </c>
    </row>
    <row r="66" spans="1:198" ht="35" customHeight="1" x14ac:dyDescent="0.2">
      <c r="B66" s="144"/>
      <c r="C66" s="144" t="str">
        <f>DQE!D60</f>
        <v>UO_SP5.2.4.TR-100-C</v>
      </c>
      <c r="D66" s="145" t="str">
        <f>DQE!E60</f>
        <v>Traitement d'algorithmes standards de niveau "complexe"</v>
      </c>
      <c r="E66" s="123" t="s">
        <v>152</v>
      </c>
      <c r="F66" s="123">
        <v>24</v>
      </c>
      <c r="G66" s="146"/>
      <c r="H66" s="146"/>
      <c r="I66" s="146"/>
      <c r="J66" s="146"/>
      <c r="K66" s="146"/>
      <c r="L66" s="147"/>
      <c r="M66" s="147"/>
      <c r="N66" s="147"/>
      <c r="O66" s="147"/>
      <c r="P66" s="147"/>
      <c r="Q66" s="148"/>
      <c r="R66" s="149">
        <f>F66*SUMPRODUCT($G$33:Q$33,$G66:Q66)</f>
        <v>0</v>
      </c>
      <c r="S66" s="150">
        <f>R66*$S$22</f>
        <v>0</v>
      </c>
      <c r="T66" s="149">
        <f t="shared" si="22"/>
        <v>0</v>
      </c>
      <c r="U66" s="128">
        <f t="shared" si="23"/>
        <v>0</v>
      </c>
    </row>
    <row r="67" spans="1:198" s="111" customFormat="1" ht="35" customHeight="1" x14ac:dyDescent="0.2">
      <c r="A67"/>
      <c r="B67" s="144"/>
      <c r="C67" s="144" t="str">
        <f>DQE!D61</f>
        <v>UO_SP5.2.4.TR-101-TS</v>
      </c>
      <c r="D67" s="145" t="str">
        <f>DQE!E61</f>
        <v>Traitement d'algorithmes depuis Dataiku en mode Python de niveau "très simple"</v>
      </c>
      <c r="E67" s="123" t="s">
        <v>152</v>
      </c>
      <c r="F67" s="123">
        <v>6</v>
      </c>
      <c r="G67" s="146"/>
      <c r="H67" s="146"/>
      <c r="I67" s="146"/>
      <c r="J67" s="146"/>
      <c r="K67" s="146"/>
      <c r="L67" s="147"/>
      <c r="M67" s="147"/>
      <c r="N67" s="147"/>
      <c r="O67" s="147"/>
      <c r="P67" s="147"/>
      <c r="Q67" s="148"/>
      <c r="R67" s="149">
        <f>F67*SUMPRODUCT($G$33:Q$33,$G67:Q67)</f>
        <v>0</v>
      </c>
      <c r="S67" s="150">
        <f t="shared" ref="S67" si="26">R67*$S$22</f>
        <v>0</v>
      </c>
      <c r="T67" s="149">
        <f t="shared" ref="T67" si="27">R67+S67</f>
        <v>0</v>
      </c>
      <c r="U67" s="128">
        <f t="shared" si="23"/>
        <v>0</v>
      </c>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row>
    <row r="68" spans="1:198" ht="35" customHeight="1" x14ac:dyDescent="0.2">
      <c r="B68" s="144"/>
      <c r="C68" s="144" t="str">
        <f>DQE!D62</f>
        <v>UO_SP5.2.4.TR-101-S</v>
      </c>
      <c r="D68" s="145" t="str">
        <f>DQE!E62</f>
        <v>Traitement d'algorithmes depuis Dataiku en mode Python de niveau "simple"</v>
      </c>
      <c r="E68" s="123" t="s">
        <v>152</v>
      </c>
      <c r="F68" s="123">
        <v>12</v>
      </c>
      <c r="G68" s="146"/>
      <c r="H68" s="146"/>
      <c r="I68" s="146"/>
      <c r="J68" s="146"/>
      <c r="K68" s="146"/>
      <c r="L68" s="147"/>
      <c r="M68" s="147"/>
      <c r="N68" s="147"/>
      <c r="O68" s="147"/>
      <c r="P68" s="147"/>
      <c r="Q68" s="148"/>
      <c r="R68" s="149">
        <f>F68*SUMPRODUCT($G$33:Q$33,$G68:Q68)</f>
        <v>0</v>
      </c>
      <c r="S68" s="150">
        <f>R68*$S$22</f>
        <v>0</v>
      </c>
      <c r="T68" s="149">
        <f t="shared" ref="T68:T70" si="28">R68+S68</f>
        <v>0</v>
      </c>
      <c r="U68" s="128">
        <f t="shared" si="23"/>
        <v>0</v>
      </c>
    </row>
    <row r="69" spans="1:198" ht="35" customHeight="1" x14ac:dyDescent="0.2">
      <c r="B69" s="144"/>
      <c r="C69" s="144" t="str">
        <f>DQE!D63</f>
        <v>UO_SP5.2.4.TR-101-M</v>
      </c>
      <c r="D69" s="145" t="str">
        <f>DQE!E63</f>
        <v>Traitement d'algorithmes depuis Dataiku en mode Python "moyen"</v>
      </c>
      <c r="E69" s="123" t="s">
        <v>152</v>
      </c>
      <c r="F69" s="123">
        <v>24</v>
      </c>
      <c r="G69" s="146"/>
      <c r="H69" s="146"/>
      <c r="I69" s="146"/>
      <c r="J69" s="146"/>
      <c r="K69" s="146"/>
      <c r="L69" s="147"/>
      <c r="M69" s="147"/>
      <c r="N69" s="147"/>
      <c r="O69" s="147"/>
      <c r="P69" s="147"/>
      <c r="Q69" s="148"/>
      <c r="R69" s="149">
        <f>F69*SUMPRODUCT($G$33:Q$33,$G69:Q69)</f>
        <v>0</v>
      </c>
      <c r="S69" s="150">
        <f>R69*$S$22</f>
        <v>0</v>
      </c>
      <c r="T69" s="149">
        <f t="shared" si="28"/>
        <v>0</v>
      </c>
      <c r="U69" s="128">
        <f t="shared" ref="U69:U99" si="29">SUM(G69:Q69)</f>
        <v>0</v>
      </c>
    </row>
    <row r="70" spans="1:198" s="111" customFormat="1" ht="35" customHeight="1" x14ac:dyDescent="0.2">
      <c r="A70"/>
      <c r="B70" s="144"/>
      <c r="C70" s="144" t="str">
        <f>DQE!D64</f>
        <v>UO_SP5.2.4.TR-101-C</v>
      </c>
      <c r="D70" s="145" t="str">
        <f>DQE!E64</f>
        <v>Traitement d'algorithmes depuis Dataiku en mode Python "complexe"</v>
      </c>
      <c r="E70" s="123" t="s">
        <v>152</v>
      </c>
      <c r="F70" s="123">
        <v>48</v>
      </c>
      <c r="G70" s="146"/>
      <c r="H70" s="146"/>
      <c r="I70" s="146"/>
      <c r="J70" s="146"/>
      <c r="K70" s="146"/>
      <c r="L70" s="147"/>
      <c r="M70" s="147"/>
      <c r="N70" s="147"/>
      <c r="O70" s="147"/>
      <c r="P70" s="147"/>
      <c r="Q70" s="148"/>
      <c r="R70" s="149">
        <f>F70*SUMPRODUCT($G$33:Q$33,$G70:Q70)</f>
        <v>0</v>
      </c>
      <c r="S70" s="150">
        <f>R70*$S$22</f>
        <v>0</v>
      </c>
      <c r="T70" s="149">
        <f t="shared" si="28"/>
        <v>0</v>
      </c>
      <c r="U70" s="128">
        <f>SUM(G70:Q70)</f>
        <v>0</v>
      </c>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row>
    <row r="71" spans="1:198" ht="37" customHeight="1" x14ac:dyDescent="0.2"/>
    <row r="72" spans="1:198" ht="37" customHeight="1" x14ac:dyDescent="0.2">
      <c r="F72" s="180"/>
      <c r="G72" s="292" t="s">
        <v>7</v>
      </c>
      <c r="H72" s="182" t="s">
        <v>150</v>
      </c>
      <c r="I72" s="182" t="s">
        <v>150</v>
      </c>
      <c r="J72" s="182" t="s">
        <v>150</v>
      </c>
      <c r="K72" s="182" t="s">
        <v>150</v>
      </c>
      <c r="L72" s="182" t="s">
        <v>150</v>
      </c>
      <c r="M72" s="182" t="s">
        <v>150</v>
      </c>
      <c r="N72" s="182" t="s">
        <v>150</v>
      </c>
      <c r="O72" s="182" t="s">
        <v>150</v>
      </c>
      <c r="P72" s="182" t="s">
        <v>150</v>
      </c>
      <c r="Q72" s="182" t="s">
        <v>150</v>
      </c>
    </row>
    <row r="73" spans="1:198" ht="37" customHeight="1" x14ac:dyDescent="0.2">
      <c r="F73" s="109" t="s">
        <v>142</v>
      </c>
      <c r="G73" s="203" t="s">
        <v>50</v>
      </c>
      <c r="H73" s="110"/>
      <c r="I73" s="110"/>
      <c r="J73" s="110"/>
      <c r="K73" s="110"/>
      <c r="L73" s="110"/>
      <c r="M73" s="110"/>
      <c r="N73" s="110"/>
      <c r="O73" s="110"/>
      <c r="P73" s="110"/>
      <c r="Q73" s="110"/>
    </row>
    <row r="74" spans="1:198" ht="50" customHeight="1" x14ac:dyDescent="0.2">
      <c r="F74" s="109" t="s">
        <v>143</v>
      </c>
      <c r="G74" s="204" t="s">
        <v>314</v>
      </c>
      <c r="H74" s="24"/>
      <c r="I74" s="24"/>
      <c r="J74" s="24"/>
      <c r="K74" s="24"/>
      <c r="L74" s="24"/>
      <c r="M74" s="24"/>
      <c r="N74" s="24"/>
      <c r="O74" s="24"/>
      <c r="P74" s="24"/>
      <c r="Q74" s="24"/>
    </row>
    <row r="75" spans="1:198" ht="50" customHeight="1" x14ac:dyDescent="0.2">
      <c r="F75" s="109" t="s">
        <v>144</v>
      </c>
      <c r="G75" s="24"/>
      <c r="H75" s="24"/>
      <c r="I75" s="24"/>
      <c r="J75" s="24"/>
      <c r="K75" s="24"/>
      <c r="L75" s="24"/>
      <c r="M75" s="24"/>
      <c r="N75" s="24"/>
      <c r="O75" s="24"/>
      <c r="P75" s="24"/>
      <c r="Q75" s="24"/>
    </row>
    <row r="76" spans="1:198" s="111" customFormat="1" ht="50" customHeight="1" x14ac:dyDescent="0.2">
      <c r="A76"/>
      <c r="B76"/>
      <c r="C76"/>
      <c r="D76"/>
      <c r="E76" s="216"/>
      <c r="F76" s="109" t="s">
        <v>145</v>
      </c>
      <c r="G76" s="112">
        <f>IF(OR(G73="",G74="",G75=""),0,VLOOKUP(G74,Profil_TJM!$F$9:$H$71,IF(G75="IDF",2,3),FALSE))</f>
        <v>0</v>
      </c>
      <c r="H76" s="112">
        <f>IF(OR(H73="",H74="",H75=""),0,VLOOKUP(H74,Profil_TJM!$F$9:$H$71,IF(H75="IDF",2,3),FALSE))</f>
        <v>0</v>
      </c>
      <c r="I76" s="112">
        <f>IF(OR(I73="",I74="",I75=""),0,VLOOKUP(I74,Profil_TJM!$F$9:$H$71,IF(I75="IDF",2,3),FALSE))</f>
        <v>0</v>
      </c>
      <c r="J76" s="112">
        <f>IF(OR(J73="",J74="",J75=""),0,VLOOKUP(J74,Profil_TJM!$F$9:$H$71,IF(J75="IDF",2,3),FALSE))</f>
        <v>0</v>
      </c>
      <c r="K76" s="112">
        <f>IF(OR(K73="",K74="",K75=""),0,VLOOKUP(K74,Profil_TJM!$F$9:$H$71,IF(K75="IDF",2,3),FALSE))</f>
        <v>0</v>
      </c>
      <c r="L76" s="112">
        <f>IF(OR(L73="",L74="",L75=""),0,VLOOKUP(L74,Profil_TJM!$F$9:$H$71,IF(L75="IDF",2,3),FALSE))</f>
        <v>0</v>
      </c>
      <c r="M76" s="112">
        <f>IF(OR(M73="",M74="",M75=""),0,VLOOKUP(M74,Profil_TJM!$F$9:$H$71,IF(M75="IDF",2,3),FALSE))</f>
        <v>0</v>
      </c>
      <c r="N76" s="112">
        <f>IF(OR(N73="",N74="",N75=""),0,VLOOKUP(N74,Profil_TJM!$F$9:$H$71,IF(N75="IDF",2,3),FALSE))</f>
        <v>0</v>
      </c>
      <c r="O76" s="112">
        <f>IF(OR(O73="",O74="",O75=""),0,VLOOKUP(O74,Profil_TJM!$F$9:$H$71,IF(O75="IDF",2,3),FALSE))</f>
        <v>0</v>
      </c>
      <c r="P76" s="112">
        <f>IF(OR(P73="",P74="",P75=""),0,VLOOKUP(P74,Profil_TJM!$F$9:$H$71,IF(P75="IDF",2,3),FALSE))</f>
        <v>0</v>
      </c>
      <c r="Q76" s="112">
        <f>IF(OR(Q73="",Q74="",Q75=""),0,VLOOKUP(Q74,Profil_TJM!$F$9:$H$71,IF(Q75="IDF",2,3),FALSE))</f>
        <v>0</v>
      </c>
      <c r="R76"/>
      <c r="S76" s="184">
        <v>0.2</v>
      </c>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row>
    <row r="77" spans="1:198" s="111" customFormat="1" ht="58" customHeight="1" x14ac:dyDescent="0.2">
      <c r="A77"/>
      <c r="B77" s="113" t="s">
        <v>66</v>
      </c>
      <c r="C77" s="113" t="s">
        <v>67</v>
      </c>
      <c r="D77" s="113" t="s">
        <v>68</v>
      </c>
      <c r="E77" s="114" t="s">
        <v>69</v>
      </c>
      <c r="F77" s="115" t="s">
        <v>146</v>
      </c>
      <c r="G77" s="109" t="s">
        <v>147</v>
      </c>
      <c r="H77" s="109" t="s">
        <v>147</v>
      </c>
      <c r="I77" s="109" t="s">
        <v>147</v>
      </c>
      <c r="J77" s="109" t="s">
        <v>147</v>
      </c>
      <c r="K77" s="109" t="s">
        <v>147</v>
      </c>
      <c r="L77" s="109" t="s">
        <v>147</v>
      </c>
      <c r="M77" s="109" t="s">
        <v>147</v>
      </c>
      <c r="N77" s="109" t="s">
        <v>147</v>
      </c>
      <c r="O77" s="109" t="s">
        <v>147</v>
      </c>
      <c r="P77" s="109" t="s">
        <v>147</v>
      </c>
      <c r="Q77" s="109" t="s">
        <v>147</v>
      </c>
      <c r="R77" s="116" t="s">
        <v>70</v>
      </c>
      <c r="S77" s="115" t="s">
        <v>71</v>
      </c>
      <c r="T77" s="116" t="s">
        <v>148</v>
      </c>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row>
    <row r="78" spans="1:198" s="111" customFormat="1" ht="35" customHeight="1" x14ac:dyDescent="0.2">
      <c r="A78"/>
      <c r="B78" s="117" t="s">
        <v>246</v>
      </c>
      <c r="C78" s="117" t="s">
        <v>317</v>
      </c>
      <c r="D78" s="143" t="s">
        <v>159</v>
      </c>
      <c r="E78" s="118"/>
      <c r="F78" s="119"/>
      <c r="G78" s="119"/>
      <c r="H78" s="119"/>
      <c r="I78" s="119"/>
      <c r="J78" s="119"/>
      <c r="K78" s="119"/>
      <c r="L78" s="119"/>
      <c r="M78" s="119"/>
      <c r="N78" s="119"/>
      <c r="O78" s="119"/>
      <c r="P78" s="119"/>
      <c r="Q78" s="119"/>
      <c r="R78" s="119"/>
      <c r="S78" s="120"/>
      <c r="T78" s="119"/>
      <c r="U78" s="122" t="s">
        <v>149</v>
      </c>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row>
    <row r="79" spans="1:198" ht="35" customHeight="1" x14ac:dyDescent="0.2">
      <c r="B79" s="144"/>
      <c r="C79" s="144" t="str">
        <f>DQE!D66</f>
        <v>UO_SP5.2.5.AT-100-TS</v>
      </c>
      <c r="D79" s="145" t="str">
        <f>DQE!E66</f>
        <v>Autres traitements de niveau "très simple"</v>
      </c>
      <c r="E79" s="123" t="s">
        <v>152</v>
      </c>
      <c r="F79" s="123">
        <v>10</v>
      </c>
      <c r="G79" s="146"/>
      <c r="H79" s="146"/>
      <c r="I79" s="146"/>
      <c r="J79" s="146"/>
      <c r="K79" s="146"/>
      <c r="L79" s="147"/>
      <c r="M79" s="147"/>
      <c r="N79" s="147"/>
      <c r="O79" s="147"/>
      <c r="P79" s="147"/>
      <c r="Q79" s="148"/>
      <c r="R79" s="149">
        <f>F79*SUMPRODUCT($G$76:Q$76,$G79:Q79)</f>
        <v>0</v>
      </c>
      <c r="S79" s="150">
        <f>R79*$S$22</f>
        <v>0</v>
      </c>
      <c r="T79" s="149">
        <f t="shared" ref="T79:T81" si="30">R79+S79</f>
        <v>0</v>
      </c>
      <c r="U79" s="128">
        <f t="shared" si="29"/>
        <v>0</v>
      </c>
    </row>
    <row r="80" spans="1:198" ht="35" customHeight="1" x14ac:dyDescent="0.2">
      <c r="B80" s="144"/>
      <c r="C80" s="144" t="str">
        <f>DQE!D67</f>
        <v>UO_SP5.2.5.AT-100-S</v>
      </c>
      <c r="D80" s="145" t="str">
        <f>DQE!E67</f>
        <v>Autres traitements de niveau "simple"</v>
      </c>
      <c r="E80" s="123" t="s">
        <v>152</v>
      </c>
      <c r="F80" s="123">
        <v>20</v>
      </c>
      <c r="G80" s="146"/>
      <c r="H80" s="146"/>
      <c r="I80" s="146"/>
      <c r="J80" s="146"/>
      <c r="K80" s="146"/>
      <c r="L80" s="147"/>
      <c r="M80" s="147"/>
      <c r="N80" s="147"/>
      <c r="O80" s="147"/>
      <c r="P80" s="147"/>
      <c r="Q80" s="148"/>
      <c r="R80" s="149">
        <f>F80*SUMPRODUCT($G$76:Q$76,$G80:Q80)</f>
        <v>0</v>
      </c>
      <c r="S80" s="150">
        <f>R80*$S$22</f>
        <v>0</v>
      </c>
      <c r="T80" s="149">
        <f t="shared" ref="T80" si="31">R80+S80</f>
        <v>0</v>
      </c>
      <c r="U80" s="128">
        <f t="shared" si="29"/>
        <v>0</v>
      </c>
    </row>
    <row r="81" spans="1:198" ht="35" customHeight="1" x14ac:dyDescent="0.2">
      <c r="B81" s="144"/>
      <c r="C81" s="144" t="str">
        <f>DQE!D68</f>
        <v>UO_SP5.2.5.AT-100-M</v>
      </c>
      <c r="D81" s="145" t="str">
        <f>DQE!E68</f>
        <v>Autres traitements de niveau "moyen"</v>
      </c>
      <c r="E81" s="123" t="s">
        <v>152</v>
      </c>
      <c r="F81" s="123">
        <v>50</v>
      </c>
      <c r="G81" s="146"/>
      <c r="H81" s="146"/>
      <c r="I81" s="146"/>
      <c r="J81" s="146"/>
      <c r="K81" s="146"/>
      <c r="L81" s="147"/>
      <c r="M81" s="147"/>
      <c r="N81" s="147"/>
      <c r="O81" s="147"/>
      <c r="P81" s="147"/>
      <c r="Q81" s="148"/>
      <c r="R81" s="149">
        <f>F81*SUMPRODUCT($G$76:Q$76,$G81:Q81)</f>
        <v>0</v>
      </c>
      <c r="S81" s="150">
        <f t="shared" ref="S81" si="32">R81*$S$22</f>
        <v>0</v>
      </c>
      <c r="T81" s="149">
        <f t="shared" si="30"/>
        <v>0</v>
      </c>
      <c r="U81" s="128">
        <f t="shared" ref="U81" si="33">SUM(G81:Q81)</f>
        <v>0</v>
      </c>
    </row>
    <row r="82" spans="1:198" ht="35" customHeight="1" x14ac:dyDescent="0.2">
      <c r="B82" s="144"/>
      <c r="C82" s="144" t="str">
        <f>DQE!D69</f>
        <v>UO_SP5.2.5.AT-100-C</v>
      </c>
      <c r="D82" s="145" t="str">
        <f>DQE!E69</f>
        <v>Autres traitements de niveau "complexe"</v>
      </c>
      <c r="E82" s="123" t="s">
        <v>152</v>
      </c>
      <c r="F82" s="123">
        <v>125</v>
      </c>
      <c r="G82" s="146"/>
      <c r="H82" s="146"/>
      <c r="I82" s="146"/>
      <c r="J82" s="146"/>
      <c r="K82" s="146"/>
      <c r="L82" s="147"/>
      <c r="M82" s="147"/>
      <c r="N82" s="147"/>
      <c r="O82" s="147"/>
      <c r="P82" s="147"/>
      <c r="Q82" s="148"/>
      <c r="R82" s="149">
        <f>F82*SUMPRODUCT($G$76:Q$76,$G82:Q82)</f>
        <v>0</v>
      </c>
      <c r="S82" s="150">
        <f>R82*$S$22</f>
        <v>0</v>
      </c>
      <c r="T82" s="149">
        <f t="shared" ref="T82" si="34">R82+S82</f>
        <v>0</v>
      </c>
      <c r="U82" s="128">
        <f t="shared" si="29"/>
        <v>0</v>
      </c>
    </row>
    <row r="83" spans="1:198" ht="37" customHeight="1" x14ac:dyDescent="0.2"/>
    <row r="84" spans="1:198" ht="37" customHeight="1" x14ac:dyDescent="0.2">
      <c r="F84" s="180"/>
      <c r="G84" s="381" t="s">
        <v>315</v>
      </c>
      <c r="H84" s="381"/>
      <c r="I84" s="381"/>
      <c r="J84" s="381"/>
      <c r="K84" s="381" t="s">
        <v>315</v>
      </c>
      <c r="L84" s="381"/>
      <c r="M84" s="381"/>
      <c r="N84" s="381"/>
      <c r="O84" s="182" t="s">
        <v>150</v>
      </c>
      <c r="P84" s="182" t="s">
        <v>150</v>
      </c>
      <c r="Q84" s="182" t="s">
        <v>150</v>
      </c>
    </row>
    <row r="85" spans="1:198" ht="37" customHeight="1" x14ac:dyDescent="0.2">
      <c r="F85" s="109" t="s">
        <v>142</v>
      </c>
      <c r="G85" s="203" t="s">
        <v>50</v>
      </c>
      <c r="H85" s="203" t="s">
        <v>50</v>
      </c>
      <c r="I85" s="203" t="s">
        <v>50</v>
      </c>
      <c r="J85" s="203" t="s">
        <v>50</v>
      </c>
      <c r="K85" s="203" t="s">
        <v>28</v>
      </c>
      <c r="L85" s="203" t="s">
        <v>28</v>
      </c>
      <c r="M85" s="203" t="s">
        <v>28</v>
      </c>
      <c r="N85" s="203" t="s">
        <v>28</v>
      </c>
      <c r="O85" s="110"/>
      <c r="P85" s="110"/>
      <c r="Q85" s="110"/>
    </row>
    <row r="86" spans="1:198" ht="50" customHeight="1" x14ac:dyDescent="0.2">
      <c r="F86" s="109" t="s">
        <v>143</v>
      </c>
      <c r="G86" s="204" t="s">
        <v>358</v>
      </c>
      <c r="H86" s="204" t="s">
        <v>319</v>
      </c>
      <c r="I86" s="204" t="s">
        <v>320</v>
      </c>
      <c r="J86" s="204" t="s">
        <v>318</v>
      </c>
      <c r="K86" s="204" t="s">
        <v>321</v>
      </c>
      <c r="L86" s="204" t="s">
        <v>322</v>
      </c>
      <c r="M86" s="204" t="s">
        <v>323</v>
      </c>
      <c r="N86" s="204" t="s">
        <v>324</v>
      </c>
      <c r="O86" s="24"/>
      <c r="P86" s="24"/>
      <c r="Q86" s="24"/>
    </row>
    <row r="87" spans="1:198" ht="50" customHeight="1" x14ac:dyDescent="0.2">
      <c r="F87" s="109" t="s">
        <v>144</v>
      </c>
      <c r="G87" s="24"/>
      <c r="H87" s="24"/>
      <c r="I87" s="24"/>
      <c r="J87" s="24"/>
      <c r="K87" s="24"/>
      <c r="L87" s="24"/>
      <c r="M87" s="24"/>
      <c r="N87" s="24"/>
      <c r="O87" s="24"/>
      <c r="P87" s="24"/>
      <c r="Q87" s="24"/>
    </row>
    <row r="88" spans="1:198" s="111" customFormat="1" ht="50" customHeight="1" x14ac:dyDescent="0.2">
      <c r="A88"/>
      <c r="B88"/>
      <c r="C88"/>
      <c r="D88"/>
      <c r="E88" s="216"/>
      <c r="F88" s="109" t="s">
        <v>145</v>
      </c>
      <c r="G88" s="112">
        <f>IF(OR(G85="",G86="",G87=""),0,VLOOKUP(G86,Profil_TJM!$F$9:$H$71,IF(G87="IDF",2,3),FALSE))</f>
        <v>0</v>
      </c>
      <c r="H88" s="112">
        <f>IF(OR(H85="",H86="",H87=""),0,VLOOKUP(H86,Profil_TJM!$F$9:$H$71,IF(H87="IDF",2,3),FALSE))</f>
        <v>0</v>
      </c>
      <c r="I88" s="112">
        <f>IF(OR(I85="",I86="",I87=""),0,VLOOKUP(I86,Profil_TJM!$F$9:$H$71,IF(I87="IDF",2,3),FALSE))</f>
        <v>0</v>
      </c>
      <c r="J88" s="112">
        <f>IF(OR(J85="",J86="",J87=""),0,VLOOKUP(J86,Profil_TJM!$F$9:$H$71,IF(J87="IDF",2,3),FALSE))</f>
        <v>0</v>
      </c>
      <c r="K88" s="112">
        <f>IF(OR(K85="",K86="",K87=""),0,VLOOKUP(K86,Profil_TJM!$F$9:$H$71,IF(K87="IDF",2,3),FALSE))</f>
        <v>0</v>
      </c>
      <c r="L88" s="112">
        <f>IF(OR(L85="",L86="",L87=""),0,VLOOKUP(L86,Profil_TJM!$F$9:$H$71,IF(L87="IDF",2,3),FALSE))</f>
        <v>0</v>
      </c>
      <c r="M88" s="112">
        <f>IF(OR(M85="",M86="",M87=""),0,VLOOKUP(M86,Profil_TJM!$F$9:$H$71,IF(M87="IDF",2,3),FALSE))</f>
        <v>0</v>
      </c>
      <c r="N88" s="112">
        <f>IF(OR(N85="",N86="",N87=""),0,VLOOKUP(N86,Profil_TJM!$F$9:$H$71,IF(N87="IDF",2,3),FALSE))</f>
        <v>0</v>
      </c>
      <c r="O88" s="112">
        <f>IF(OR(O85="",O86="",O87=""),0,VLOOKUP(O86,Profil_TJM!$F$9:$H$71,IF(O87="IDF",2,3),FALSE))</f>
        <v>0</v>
      </c>
      <c r="P88" s="112">
        <f>IF(OR(P85="",P86="",P87=""),0,VLOOKUP(P86,Profil_TJM!$F$9:$H$71,IF(P87="IDF",2,3),FALSE))</f>
        <v>0</v>
      </c>
      <c r="Q88" s="112">
        <f>IF(OR(Q85="",Q86="",Q87=""),0,VLOOKUP(Q86,Profil_TJM!$F$9:$H$71,IF(Q87="IDF",2,3),FALSE))</f>
        <v>0</v>
      </c>
      <c r="R88"/>
      <c r="S88" s="184">
        <v>0.2</v>
      </c>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row>
    <row r="89" spans="1:198" s="111" customFormat="1" ht="58" customHeight="1" x14ac:dyDescent="0.2">
      <c r="A89"/>
      <c r="B89" s="113" t="s">
        <v>66</v>
      </c>
      <c r="C89" s="113" t="s">
        <v>67</v>
      </c>
      <c r="D89" s="113" t="s">
        <v>68</v>
      </c>
      <c r="E89" s="114" t="s">
        <v>69</v>
      </c>
      <c r="F89" s="115" t="s">
        <v>146</v>
      </c>
      <c r="G89" s="109" t="s">
        <v>147</v>
      </c>
      <c r="H89" s="109" t="s">
        <v>147</v>
      </c>
      <c r="I89" s="109" t="s">
        <v>147</v>
      </c>
      <c r="J89" s="109" t="s">
        <v>147</v>
      </c>
      <c r="K89" s="109" t="s">
        <v>147</v>
      </c>
      <c r="L89" s="109" t="s">
        <v>147</v>
      </c>
      <c r="M89" s="109" t="s">
        <v>147</v>
      </c>
      <c r="N89" s="109" t="s">
        <v>147</v>
      </c>
      <c r="O89" s="109" t="s">
        <v>147</v>
      </c>
      <c r="P89" s="109" t="s">
        <v>147</v>
      </c>
      <c r="Q89" s="109" t="s">
        <v>147</v>
      </c>
      <c r="R89" s="116" t="s">
        <v>70</v>
      </c>
      <c r="S89" s="115" t="s">
        <v>71</v>
      </c>
      <c r="T89" s="116" t="s">
        <v>148</v>
      </c>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row>
    <row r="90" spans="1:198" s="111" customFormat="1" ht="35" customHeight="1" x14ac:dyDescent="0.2">
      <c r="A90"/>
      <c r="B90" s="117" t="s">
        <v>247</v>
      </c>
      <c r="C90" s="117" t="s">
        <v>248</v>
      </c>
      <c r="D90" s="143" t="s">
        <v>158</v>
      </c>
      <c r="E90" s="118"/>
      <c r="F90" s="119"/>
      <c r="G90" s="119"/>
      <c r="H90" s="119"/>
      <c r="I90" s="119"/>
      <c r="J90" s="119"/>
      <c r="K90" s="119"/>
      <c r="L90" s="119"/>
      <c r="M90" s="119"/>
      <c r="N90" s="119"/>
      <c r="O90" s="119"/>
      <c r="P90" s="119"/>
      <c r="Q90" s="119"/>
      <c r="R90" s="119"/>
      <c r="S90" s="120"/>
      <c r="T90" s="119"/>
      <c r="U90" s="122" t="s">
        <v>149</v>
      </c>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row>
    <row r="91" spans="1:198" ht="35" customHeight="1" x14ac:dyDescent="0.2">
      <c r="B91" s="144"/>
      <c r="C91" s="144" t="str">
        <f>DQE!D71</f>
        <v>UO_SP5.2.6-CO-100-TS</v>
      </c>
      <c r="D91" s="145" t="str">
        <f>DQE!E71</f>
        <v>Visualisation de niveau "très simple"</v>
      </c>
      <c r="E91" s="123" t="s">
        <v>152</v>
      </c>
      <c r="F91" s="123">
        <v>5</v>
      </c>
      <c r="G91" s="146"/>
      <c r="H91" s="146"/>
      <c r="I91" s="146"/>
      <c r="J91" s="146"/>
      <c r="K91" s="146"/>
      <c r="L91" s="147"/>
      <c r="M91" s="147"/>
      <c r="N91" s="147"/>
      <c r="O91" s="147"/>
      <c r="P91" s="147"/>
      <c r="Q91" s="148"/>
      <c r="R91" s="149">
        <f>F91*SUMPRODUCT($G$88:Q$88,$G91:Q91)</f>
        <v>0</v>
      </c>
      <c r="S91" s="150">
        <f>R91*$S$22</f>
        <v>0</v>
      </c>
      <c r="T91" s="149">
        <f t="shared" ref="T91:T95" si="35">R91+S91</f>
        <v>0</v>
      </c>
      <c r="U91" s="128">
        <f t="shared" si="29"/>
        <v>0</v>
      </c>
    </row>
    <row r="92" spans="1:198" ht="35" customHeight="1" x14ac:dyDescent="0.2">
      <c r="B92" s="144"/>
      <c r="C92" s="144" t="str">
        <f>DQE!D72</f>
        <v>UO_SP5.2.6.CO-100-S</v>
      </c>
      <c r="D92" s="145" t="str">
        <f>DQE!E72</f>
        <v>Visualisation de niveau "simple"</v>
      </c>
      <c r="E92" s="123" t="s">
        <v>152</v>
      </c>
      <c r="F92" s="123">
        <v>10</v>
      </c>
      <c r="G92" s="146"/>
      <c r="H92" s="146"/>
      <c r="I92" s="146"/>
      <c r="J92" s="146"/>
      <c r="K92" s="146"/>
      <c r="L92" s="147"/>
      <c r="M92" s="147"/>
      <c r="N92" s="147"/>
      <c r="O92" s="147"/>
      <c r="P92" s="147"/>
      <c r="Q92" s="148"/>
      <c r="R92" s="149">
        <f>F92*SUMPRODUCT($G$88:Q$88,$G92:Q92)</f>
        <v>0</v>
      </c>
      <c r="S92" s="150">
        <f t="shared" ref="S92" si="36">R92*$S$22</f>
        <v>0</v>
      </c>
      <c r="T92" s="149">
        <f t="shared" ref="T92" si="37">R92+S92</f>
        <v>0</v>
      </c>
      <c r="U92" s="128">
        <f t="shared" ref="U92" si="38">SUM(G92:Q92)</f>
        <v>0</v>
      </c>
    </row>
    <row r="93" spans="1:198" ht="35" customHeight="1" x14ac:dyDescent="0.2">
      <c r="B93" s="144"/>
      <c r="C93" s="144" t="str">
        <f>DQE!D73</f>
        <v>UO_SP5.2.6.CO-100-M</v>
      </c>
      <c r="D93" s="145" t="str">
        <f>DQE!E73</f>
        <v>Visualisation de niveau "moyen"</v>
      </c>
      <c r="E93" s="123" t="s">
        <v>152</v>
      </c>
      <c r="F93" s="123">
        <v>20</v>
      </c>
      <c r="G93" s="146"/>
      <c r="H93" s="146"/>
      <c r="I93" s="146"/>
      <c r="J93" s="146"/>
      <c r="K93" s="146"/>
      <c r="L93" s="147"/>
      <c r="M93" s="147"/>
      <c r="N93" s="147"/>
      <c r="O93" s="147"/>
      <c r="P93" s="147"/>
      <c r="Q93" s="148"/>
      <c r="R93" s="149">
        <f>F93*SUMPRODUCT($G$88:Q$88,$G93:Q93)</f>
        <v>0</v>
      </c>
      <c r="S93" s="150">
        <f t="shared" ref="S93:S106" si="39">R93*$S$22</f>
        <v>0</v>
      </c>
      <c r="T93" s="149">
        <f t="shared" si="35"/>
        <v>0</v>
      </c>
      <c r="U93" s="128">
        <f t="shared" si="29"/>
        <v>0</v>
      </c>
    </row>
    <row r="94" spans="1:198" ht="35" customHeight="1" x14ac:dyDescent="0.2">
      <c r="B94" s="144"/>
      <c r="C94" s="144" t="str">
        <f>DQE!D74</f>
        <v>UO_SP5.2.6.CO-100-C</v>
      </c>
      <c r="D94" s="145" t="str">
        <f>DQE!E74</f>
        <v>Visualisation de niveau "complexe"</v>
      </c>
      <c r="E94" s="123" t="s">
        <v>152</v>
      </c>
      <c r="F94" s="123">
        <v>40</v>
      </c>
      <c r="G94" s="146"/>
      <c r="H94" s="146"/>
      <c r="I94" s="146"/>
      <c r="J94" s="146"/>
      <c r="K94" s="146"/>
      <c r="L94" s="147"/>
      <c r="M94" s="147"/>
      <c r="N94" s="147"/>
      <c r="O94" s="147"/>
      <c r="P94" s="147"/>
      <c r="Q94" s="148"/>
      <c r="R94" s="149">
        <f>F94*SUMPRODUCT($G$88:Q$88,$G94:Q94)</f>
        <v>0</v>
      </c>
      <c r="S94" s="150">
        <f t="shared" si="39"/>
        <v>0</v>
      </c>
      <c r="T94" s="149">
        <f t="shared" si="35"/>
        <v>0</v>
      </c>
      <c r="U94" s="128">
        <f t="shared" si="29"/>
        <v>0</v>
      </c>
    </row>
    <row r="95" spans="1:198" ht="35" customHeight="1" x14ac:dyDescent="0.2">
      <c r="B95" s="144"/>
      <c r="C95" s="144" t="str">
        <f>DQE!D75</f>
        <v>UO_SP5.2.6.CO-101-TS</v>
      </c>
      <c r="D95" s="145" t="str">
        <f>DQE!E75</f>
        <v>Reporting de niveau "très simple"</v>
      </c>
      <c r="E95" s="123" t="s">
        <v>152</v>
      </c>
      <c r="F95" s="123">
        <v>5</v>
      </c>
      <c r="G95" s="146"/>
      <c r="H95" s="146"/>
      <c r="I95" s="146"/>
      <c r="J95" s="146"/>
      <c r="K95" s="146"/>
      <c r="L95" s="147"/>
      <c r="M95" s="147"/>
      <c r="N95" s="147"/>
      <c r="O95" s="147"/>
      <c r="P95" s="147"/>
      <c r="Q95" s="148"/>
      <c r="R95" s="149">
        <f>F95*SUMPRODUCT($G$88:Q$88,$G95:Q95)</f>
        <v>0</v>
      </c>
      <c r="S95" s="150">
        <f t="shared" si="39"/>
        <v>0</v>
      </c>
      <c r="T95" s="149">
        <f t="shared" si="35"/>
        <v>0</v>
      </c>
      <c r="U95" s="128">
        <f t="shared" si="29"/>
        <v>0</v>
      </c>
    </row>
    <row r="96" spans="1:198" ht="35" customHeight="1" x14ac:dyDescent="0.2">
      <c r="B96" s="144"/>
      <c r="C96" s="144" t="str">
        <f>DQE!D76</f>
        <v>UO_SP5.2.6.CO-101-S</v>
      </c>
      <c r="D96" s="145" t="str">
        <f>DQE!E76</f>
        <v>Reporting de niveau "simple"</v>
      </c>
      <c r="E96" s="123" t="s">
        <v>152</v>
      </c>
      <c r="F96" s="123">
        <v>10</v>
      </c>
      <c r="G96" s="146"/>
      <c r="H96" s="146"/>
      <c r="I96" s="146"/>
      <c r="J96" s="146"/>
      <c r="K96" s="146"/>
      <c r="L96" s="147"/>
      <c r="M96" s="147"/>
      <c r="N96" s="147"/>
      <c r="O96" s="147"/>
      <c r="P96" s="147"/>
      <c r="Q96" s="148"/>
      <c r="R96" s="149">
        <f>F96*SUMPRODUCT($G$88:Q$88,$G96:Q96)</f>
        <v>0</v>
      </c>
      <c r="S96" s="150">
        <f t="shared" si="39"/>
        <v>0</v>
      </c>
      <c r="T96" s="149">
        <f t="shared" ref="T96:T106" si="40">R96+S96</f>
        <v>0</v>
      </c>
      <c r="U96" s="128">
        <f t="shared" si="29"/>
        <v>0</v>
      </c>
    </row>
    <row r="97" spans="2:21" ht="35" customHeight="1" x14ac:dyDescent="0.2">
      <c r="B97" s="144"/>
      <c r="C97" s="144" t="str">
        <f>DQE!D77</f>
        <v>UO_SP5.2.6.CO-101-M</v>
      </c>
      <c r="D97" s="145" t="str">
        <f>DQE!E77</f>
        <v>Reporting de niveau "moyen"</v>
      </c>
      <c r="E97" s="123" t="s">
        <v>152</v>
      </c>
      <c r="F97" s="123">
        <v>20</v>
      </c>
      <c r="G97" s="146"/>
      <c r="H97" s="146"/>
      <c r="I97" s="146"/>
      <c r="J97" s="146"/>
      <c r="K97" s="146"/>
      <c r="L97" s="147"/>
      <c r="M97" s="147"/>
      <c r="N97" s="147"/>
      <c r="O97" s="147"/>
      <c r="P97" s="147"/>
      <c r="Q97" s="148"/>
      <c r="R97" s="149">
        <f>F97*SUMPRODUCT($G$88:Q$88,$G97:Q97)</f>
        <v>0</v>
      </c>
      <c r="S97" s="150">
        <f t="shared" si="39"/>
        <v>0</v>
      </c>
      <c r="T97" s="149">
        <f t="shared" si="40"/>
        <v>0</v>
      </c>
      <c r="U97" s="128">
        <f t="shared" si="29"/>
        <v>0</v>
      </c>
    </row>
    <row r="98" spans="2:21" ht="35" customHeight="1" x14ac:dyDescent="0.2">
      <c r="B98" s="144"/>
      <c r="C98" s="144" t="str">
        <f>DQE!D78</f>
        <v>UO_SP5.2.6.CO-101-C</v>
      </c>
      <c r="D98" s="145" t="str">
        <f>DQE!E78</f>
        <v>Reporting de niveau "complexe"</v>
      </c>
      <c r="E98" s="123" t="s">
        <v>152</v>
      </c>
      <c r="F98" s="123">
        <v>40</v>
      </c>
      <c r="G98" s="146"/>
      <c r="H98" s="146"/>
      <c r="I98" s="146"/>
      <c r="J98" s="146"/>
      <c r="K98" s="146"/>
      <c r="L98" s="147"/>
      <c r="M98" s="147"/>
      <c r="N98" s="147"/>
      <c r="O98" s="147"/>
      <c r="P98" s="147"/>
      <c r="Q98" s="148"/>
      <c r="R98" s="149">
        <f>F98*SUMPRODUCT($G$88:Q$88,$G98:Q98)</f>
        <v>0</v>
      </c>
      <c r="S98" s="150">
        <f t="shared" si="39"/>
        <v>0</v>
      </c>
      <c r="T98" s="149">
        <f t="shared" si="40"/>
        <v>0</v>
      </c>
      <c r="U98" s="128">
        <f t="shared" si="29"/>
        <v>0</v>
      </c>
    </row>
    <row r="99" spans="2:21" ht="35" customHeight="1" x14ac:dyDescent="0.2">
      <c r="B99" s="144"/>
      <c r="C99" s="144" t="str">
        <f>DQE!D79</f>
        <v>UO_SP5.2.6.CO-102-TS</v>
      </c>
      <c r="D99" s="145" t="str">
        <f>DQE!E79</f>
        <v>Dashboarding de niveau "très simple"</v>
      </c>
      <c r="E99" s="123" t="s">
        <v>152</v>
      </c>
      <c r="F99" s="123">
        <v>10</v>
      </c>
      <c r="G99" s="146"/>
      <c r="H99" s="146"/>
      <c r="I99" s="146"/>
      <c r="J99" s="146"/>
      <c r="K99" s="146"/>
      <c r="L99" s="147"/>
      <c r="M99" s="147"/>
      <c r="N99" s="147"/>
      <c r="O99" s="147"/>
      <c r="P99" s="147"/>
      <c r="Q99" s="148"/>
      <c r="R99" s="149">
        <f>F99*SUMPRODUCT($G$88:Q$88,$G99:Q99)</f>
        <v>0</v>
      </c>
      <c r="S99" s="150">
        <f t="shared" si="39"/>
        <v>0</v>
      </c>
      <c r="T99" s="149">
        <f t="shared" si="40"/>
        <v>0</v>
      </c>
      <c r="U99" s="128">
        <f t="shared" si="29"/>
        <v>0</v>
      </c>
    </row>
    <row r="100" spans="2:21" ht="35" customHeight="1" x14ac:dyDescent="0.2">
      <c r="B100" s="144"/>
      <c r="C100" s="144" t="str">
        <f>DQE!D80</f>
        <v>UO_SP5.2.6.CO-102-S</v>
      </c>
      <c r="D100" s="145" t="str">
        <f>DQE!E80</f>
        <v>Dashboarding de niveau "simple"</v>
      </c>
      <c r="E100" s="123" t="s">
        <v>152</v>
      </c>
      <c r="F100" s="123">
        <v>20</v>
      </c>
      <c r="G100" s="146"/>
      <c r="H100" s="146"/>
      <c r="I100" s="146"/>
      <c r="J100" s="146"/>
      <c r="K100" s="146"/>
      <c r="L100" s="147"/>
      <c r="M100" s="147"/>
      <c r="N100" s="147"/>
      <c r="O100" s="147"/>
      <c r="P100" s="147"/>
      <c r="Q100" s="148"/>
      <c r="R100" s="149">
        <f>F100*SUMPRODUCT($G$88:Q$88,$G100:Q100)</f>
        <v>0</v>
      </c>
      <c r="S100" s="150">
        <f t="shared" si="39"/>
        <v>0</v>
      </c>
      <c r="T100" s="149">
        <f t="shared" si="40"/>
        <v>0</v>
      </c>
      <c r="U100" s="128">
        <f t="shared" ref="U100:U106" si="41">SUM(G100:Q100)</f>
        <v>0</v>
      </c>
    </row>
    <row r="101" spans="2:21" ht="35" customHeight="1" x14ac:dyDescent="0.2">
      <c r="B101" s="144"/>
      <c r="C101" s="144" t="str">
        <f>DQE!D81</f>
        <v>UO_SP5.2.6.CO-102-M</v>
      </c>
      <c r="D101" s="145" t="str">
        <f>DQE!E81</f>
        <v>Dashboarding de niveau "moyen"</v>
      </c>
      <c r="E101" s="123" t="s">
        <v>152</v>
      </c>
      <c r="F101" s="123">
        <v>40</v>
      </c>
      <c r="G101" s="146"/>
      <c r="H101" s="146"/>
      <c r="I101" s="146"/>
      <c r="J101" s="146"/>
      <c r="K101" s="146"/>
      <c r="L101" s="147"/>
      <c r="M101" s="147"/>
      <c r="N101" s="147"/>
      <c r="O101" s="147"/>
      <c r="P101" s="147"/>
      <c r="Q101" s="148"/>
      <c r="R101" s="149">
        <f>F101*SUMPRODUCT($G$88:Q$88,$G101:Q101)</f>
        <v>0</v>
      </c>
      <c r="S101" s="150">
        <f t="shared" si="39"/>
        <v>0</v>
      </c>
      <c r="T101" s="149">
        <f t="shared" si="40"/>
        <v>0</v>
      </c>
      <c r="U101" s="128">
        <f t="shared" si="41"/>
        <v>0</v>
      </c>
    </row>
    <row r="102" spans="2:21" ht="35" customHeight="1" x14ac:dyDescent="0.2">
      <c r="B102" s="144"/>
      <c r="C102" s="144" t="str">
        <f>DQE!D82</f>
        <v>UO_SP5.2.6.CO-102-C</v>
      </c>
      <c r="D102" s="145" t="str">
        <f>DQE!E82</f>
        <v>Dashboarding de niveau "complexe"</v>
      </c>
      <c r="E102" s="123" t="s">
        <v>152</v>
      </c>
      <c r="F102" s="123">
        <v>60</v>
      </c>
      <c r="G102" s="146"/>
      <c r="H102" s="146"/>
      <c r="I102" s="146"/>
      <c r="J102" s="146"/>
      <c r="K102" s="146"/>
      <c r="L102" s="147"/>
      <c r="M102" s="147"/>
      <c r="N102" s="147"/>
      <c r="O102" s="147"/>
      <c r="P102" s="147"/>
      <c r="Q102" s="148"/>
      <c r="R102" s="149">
        <f>F102*SUMPRODUCT($G$88:Q$88,$G102:Q102)</f>
        <v>0</v>
      </c>
      <c r="S102" s="150">
        <f t="shared" si="39"/>
        <v>0</v>
      </c>
      <c r="T102" s="149">
        <f t="shared" si="40"/>
        <v>0</v>
      </c>
      <c r="U102" s="128">
        <f t="shared" si="41"/>
        <v>0</v>
      </c>
    </row>
    <row r="103" spans="2:21" ht="35" customHeight="1" x14ac:dyDescent="0.2">
      <c r="B103" s="144"/>
      <c r="C103" s="144" t="str">
        <f>DQE!D83</f>
        <v>UO_SP5.2.6.CO-103-TS</v>
      </c>
      <c r="D103" s="145" t="str">
        <f>DQE!E83</f>
        <v>Consommation de niveau "très simple"</v>
      </c>
      <c r="E103" s="123" t="s">
        <v>152</v>
      </c>
      <c r="F103" s="123">
        <v>2</v>
      </c>
      <c r="G103" s="146"/>
      <c r="H103" s="146"/>
      <c r="I103" s="146"/>
      <c r="J103" s="146"/>
      <c r="K103" s="146"/>
      <c r="L103" s="147"/>
      <c r="M103" s="147"/>
      <c r="N103" s="147"/>
      <c r="O103" s="147"/>
      <c r="P103" s="147"/>
      <c r="Q103" s="148"/>
      <c r="R103" s="149">
        <f>F103*SUMPRODUCT($G$88:Q$88,$G103:Q103)</f>
        <v>0</v>
      </c>
      <c r="S103" s="150">
        <f t="shared" si="39"/>
        <v>0</v>
      </c>
      <c r="T103" s="149">
        <f t="shared" si="40"/>
        <v>0</v>
      </c>
      <c r="U103" s="128">
        <f t="shared" si="41"/>
        <v>0</v>
      </c>
    </row>
    <row r="104" spans="2:21" ht="35" customHeight="1" x14ac:dyDescent="0.2">
      <c r="B104" s="144"/>
      <c r="C104" s="144" t="str">
        <f>DQE!D84</f>
        <v>UO_SP5.2.6.CO-103-S</v>
      </c>
      <c r="D104" s="145" t="str">
        <f>DQE!E84</f>
        <v>Consommation de niveau "simple"</v>
      </c>
      <c r="E104" s="123" t="s">
        <v>152</v>
      </c>
      <c r="F104" s="123">
        <v>3</v>
      </c>
      <c r="G104" s="146"/>
      <c r="H104" s="146"/>
      <c r="I104" s="146"/>
      <c r="J104" s="146"/>
      <c r="K104" s="146"/>
      <c r="L104" s="147"/>
      <c r="M104" s="147"/>
      <c r="N104" s="147"/>
      <c r="O104" s="147"/>
      <c r="P104" s="147"/>
      <c r="Q104" s="148"/>
      <c r="R104" s="149">
        <f>F104*SUMPRODUCT($G$88:Q$88,$G104:Q104)</f>
        <v>0</v>
      </c>
      <c r="S104" s="150">
        <f t="shared" si="39"/>
        <v>0</v>
      </c>
      <c r="T104" s="149">
        <f t="shared" si="40"/>
        <v>0</v>
      </c>
      <c r="U104" s="128">
        <f t="shared" si="41"/>
        <v>0</v>
      </c>
    </row>
    <row r="105" spans="2:21" ht="35" customHeight="1" x14ac:dyDescent="0.2">
      <c r="B105" s="144"/>
      <c r="C105" s="144" t="str">
        <f>DQE!D85</f>
        <v>UO_SP5.2.6.CO-103-M</v>
      </c>
      <c r="D105" s="145" t="str">
        <f>DQE!E85</f>
        <v>Consommation de niveau "moyen"</v>
      </c>
      <c r="E105" s="123" t="s">
        <v>152</v>
      </c>
      <c r="F105" s="123">
        <v>5</v>
      </c>
      <c r="G105" s="146"/>
      <c r="H105" s="146"/>
      <c r="I105" s="146"/>
      <c r="J105" s="146"/>
      <c r="K105" s="146"/>
      <c r="L105" s="147"/>
      <c r="M105" s="147"/>
      <c r="N105" s="147"/>
      <c r="O105" s="147"/>
      <c r="P105" s="147"/>
      <c r="Q105" s="148"/>
      <c r="R105" s="149">
        <f>F105*SUMPRODUCT($G$88:Q$88,$G105:Q105)</f>
        <v>0</v>
      </c>
      <c r="S105" s="150">
        <f t="shared" si="39"/>
        <v>0</v>
      </c>
      <c r="T105" s="149">
        <f t="shared" si="40"/>
        <v>0</v>
      </c>
      <c r="U105" s="128">
        <f t="shared" si="41"/>
        <v>0</v>
      </c>
    </row>
    <row r="106" spans="2:21" ht="35" customHeight="1" x14ac:dyDescent="0.2">
      <c r="B106" s="144"/>
      <c r="C106" s="144" t="str">
        <f>DQE!D86</f>
        <v>UO_SP5.2.6.CO-103-C</v>
      </c>
      <c r="D106" s="145" t="str">
        <f>DQE!E86</f>
        <v>Consommation de niveau "complexe"</v>
      </c>
      <c r="E106" s="123" t="s">
        <v>152</v>
      </c>
      <c r="F106" s="123">
        <v>13</v>
      </c>
      <c r="G106" s="146"/>
      <c r="H106" s="146"/>
      <c r="I106" s="146"/>
      <c r="J106" s="146"/>
      <c r="K106" s="146"/>
      <c r="L106" s="147"/>
      <c r="M106" s="147"/>
      <c r="N106" s="147"/>
      <c r="O106" s="147"/>
      <c r="P106" s="147"/>
      <c r="Q106" s="148"/>
      <c r="R106" s="149">
        <f>F106*SUMPRODUCT($G$88:Q$88,$G106:Q106)</f>
        <v>0</v>
      </c>
      <c r="S106" s="150">
        <f t="shared" si="39"/>
        <v>0</v>
      </c>
      <c r="T106" s="149">
        <f t="shared" si="40"/>
        <v>0</v>
      </c>
      <c r="U106" s="128">
        <f t="shared" si="41"/>
        <v>0</v>
      </c>
    </row>
  </sheetData>
  <mergeCells count="6">
    <mergeCell ref="C2:K2"/>
    <mergeCell ref="G29:I29"/>
    <mergeCell ref="G84:J84"/>
    <mergeCell ref="K84:N84"/>
    <mergeCell ref="B5:K5"/>
    <mergeCell ref="C3:K3"/>
  </mergeCells>
  <conditionalFormatting sqref="D20">
    <cfRule type="cellIs" dxfId="6" priority="4" operator="equal">
      <formula>$D$21</formula>
    </cfRule>
    <cfRule type="cellIs" dxfId="5" priority="5" operator="notEqual">
      <formula>$D$21</formula>
    </cfRule>
  </conditionalFormatting>
  <conditionalFormatting sqref="U25:U27 U36:U47 U54:U61 U63:U70 U91:U106">
    <cfRule type="cellIs" dxfId="4" priority="9" operator="notEqual">
      <formula>1</formula>
    </cfRule>
  </conditionalFormatting>
  <conditionalFormatting sqref="U49:U52">
    <cfRule type="cellIs" dxfId="3" priority="7" operator="notEqual">
      <formula>1</formula>
    </cfRule>
  </conditionalFormatting>
  <conditionalFormatting sqref="U79:U82">
    <cfRule type="cellIs" dxfId="2" priority="6" operator="notEqual">
      <formula>1</formula>
    </cfRule>
  </conditionalFormatting>
  <pageMargins left="0.7" right="0.7" top="0.75" bottom="0.75" header="0.3" footer="0.3"/>
  <pageSetup paperSize="9" scale="21" orientation="portrait" horizontalDpi="0" verticalDpi="0"/>
  <extLst>
    <ext xmlns:x14="http://schemas.microsoft.com/office/spreadsheetml/2009/9/main" uri="{CCE6A557-97BC-4b89-ADB6-D9C93CAAB3DF}">
      <x14:dataValidations xmlns:xm="http://schemas.microsoft.com/office/excel/2006/main" count="3">
        <x14:dataValidation type="list" allowBlank="1" showInputMessage="1" showErrorMessage="1" xr:uid="{38FA3B0D-5C24-EF49-B743-651ADF3A822C}">
          <x14:formula1>
            <xm:f>Profil_TJM!$G$8:$H$8</xm:f>
          </x14:formula1>
          <xm:sqref>G21:Q21 G32:Q32 G75:Q75 G87:Q87</xm:sqref>
        </x14:dataValidation>
        <x14:dataValidation type="list" allowBlank="1" showInputMessage="1" showErrorMessage="1" xr:uid="{91EDD8E9-2AAE-4846-BA01-C1F21E243A8B}">
          <x14:formula1>
            <xm:f>Profil_TJM!$J$10:$J$14</xm:f>
          </x14:formula1>
          <xm:sqref>G30:Q30 G19:Q19 G73:Q73 G85:Q85</xm:sqref>
        </x14:dataValidation>
        <x14:dataValidation type="list" allowBlank="1" showInputMessage="1" showErrorMessage="1" xr:uid="{B5408335-D6D6-7949-8120-452E4F2AC1A2}">
          <x14:formula1>
            <xm:f>IF(G19=Profil_TJM!$J$10,Profil_TJM!$F$9:$F$25,IF(G19=Profil_TJM!$J$11,Profil_TJM!$F$26:$F$49,IF(G19=Profil_TJM!$J$12,Profil_TJM!$F$50:$F$52,IF(G19=Profil_TJM!$J$13,Profil_TJM!$F$53:$F$55, Profil_TJM!$F$56:$F$71))))</xm:f>
          </x14:formula1>
          <xm:sqref>G31:Q31 G86:Q86 G74:Q74 G20:Q20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D6292-9A8F-E949-9D41-04622791C7CC}">
  <sheetPr>
    <pageSetUpPr fitToPage="1"/>
  </sheetPr>
  <dimension ref="A2:GO17"/>
  <sheetViews>
    <sheetView zoomScale="60" workbookViewId="0">
      <selection activeCell="D15" sqref="D15"/>
    </sheetView>
  </sheetViews>
  <sheetFormatPr baseColWidth="10" defaultRowHeight="16" x14ac:dyDescent="0.2"/>
  <cols>
    <col min="1" max="1" width="4.5" customWidth="1"/>
    <col min="2" max="3" width="25.5" customWidth="1"/>
    <col min="4" max="4" width="35.6640625" customWidth="1"/>
    <col min="5" max="5" width="23.5" customWidth="1"/>
    <col min="6" max="16" width="15.6640625" customWidth="1"/>
  </cols>
  <sheetData>
    <row r="2" spans="1:197" ht="96" customHeight="1" x14ac:dyDescent="0.2">
      <c r="B2" s="196" t="str">
        <f>Profil_TJM!B2</f>
        <v>MP24-35
(marché LDA.2026)</v>
      </c>
      <c r="C2" s="364" t="str">
        <f>Profil_TJM!C2</f>
        <v xml:space="preserve">Prestations de pilotage, de tierce maintenance applicative et de développement des applicatifs du Lac de données agricoles (LDA)   </v>
      </c>
      <c r="D2" s="365"/>
      <c r="E2" s="365"/>
      <c r="F2" s="365"/>
      <c r="G2" s="365"/>
      <c r="H2" s="365"/>
      <c r="I2" s="365"/>
      <c r="J2" s="365"/>
      <c r="K2" s="366"/>
    </row>
    <row r="3" spans="1:197" ht="29.5" customHeight="1" x14ac:dyDescent="0.2">
      <c r="B3" s="201" t="str">
        <f>DQE!B87</f>
        <v xml:space="preserve">P6
</v>
      </c>
      <c r="C3" s="384" t="str">
        <f>DQE!C87</f>
        <v>Assistance à l’installation et au déploiement</v>
      </c>
      <c r="D3" s="385"/>
      <c r="E3" s="385"/>
      <c r="F3" s="385"/>
      <c r="G3" s="385"/>
      <c r="H3" s="385"/>
      <c r="I3" s="385"/>
      <c r="J3" s="385"/>
      <c r="K3" s="386"/>
    </row>
    <row r="5" spans="1:197" ht="240" customHeight="1" x14ac:dyDescent="0.2">
      <c r="B5" s="371" t="s">
        <v>265</v>
      </c>
      <c r="C5" s="382"/>
      <c r="D5" s="382"/>
      <c r="E5" s="382"/>
      <c r="F5" s="382"/>
      <c r="G5" s="382"/>
      <c r="H5" s="382"/>
      <c r="I5" s="382"/>
      <c r="J5" s="382"/>
      <c r="K5" s="383"/>
    </row>
    <row r="7" spans="1:197" s="129" customFormat="1" ht="50" customHeight="1" x14ac:dyDescent="0.2">
      <c r="A7"/>
      <c r="B7"/>
      <c r="C7"/>
      <c r="D7"/>
      <c r="E7"/>
      <c r="F7" s="181" t="s">
        <v>7</v>
      </c>
      <c r="G7" s="182" t="s">
        <v>150</v>
      </c>
      <c r="H7" s="182" t="s">
        <v>150</v>
      </c>
      <c r="I7" s="182" t="s">
        <v>150</v>
      </c>
      <c r="J7" s="182" t="s">
        <v>150</v>
      </c>
      <c r="K7" s="182" t="s">
        <v>150</v>
      </c>
      <c r="L7" s="182" t="s">
        <v>150</v>
      </c>
      <c r="M7" s="182" t="s">
        <v>150</v>
      </c>
      <c r="N7" s="182" t="s">
        <v>150</v>
      </c>
      <c r="O7" s="182" t="s">
        <v>150</v>
      </c>
      <c r="P7" s="182" t="s">
        <v>150</v>
      </c>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row>
    <row r="8" spans="1:197" s="108" customFormat="1" ht="50" customHeight="1" x14ac:dyDescent="0.2">
      <c r="A8"/>
      <c r="B8"/>
      <c r="C8"/>
      <c r="D8"/>
      <c r="E8" s="109" t="s">
        <v>142</v>
      </c>
      <c r="F8" s="110"/>
      <c r="G8" s="110"/>
      <c r="H8" s="110"/>
      <c r="I8" s="110"/>
      <c r="J8" s="110"/>
      <c r="K8" s="110"/>
      <c r="L8" s="110"/>
      <c r="M8" s="110"/>
      <c r="N8" s="110"/>
      <c r="O8" s="110"/>
      <c r="P8" s="110"/>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row>
    <row r="9" spans="1:197" s="108" customFormat="1" ht="50" customHeight="1" x14ac:dyDescent="0.2">
      <c r="A9"/>
      <c r="B9"/>
      <c r="C9"/>
      <c r="D9"/>
      <c r="E9" s="109" t="s">
        <v>143</v>
      </c>
      <c r="F9" s="24"/>
      <c r="G9" s="24"/>
      <c r="H9" s="24"/>
      <c r="I9" s="24"/>
      <c r="J9" s="24"/>
      <c r="K9" s="24"/>
      <c r="L9" s="24"/>
      <c r="M9" s="24"/>
      <c r="N9" s="24"/>
      <c r="O9" s="24"/>
      <c r="P9" s="24"/>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row>
    <row r="10" spans="1:197" s="108" customFormat="1" ht="50" customHeight="1" x14ac:dyDescent="0.2">
      <c r="A10"/>
      <c r="B10"/>
      <c r="C10"/>
      <c r="D10"/>
      <c r="E10" s="109" t="s">
        <v>144</v>
      </c>
      <c r="F10" s="24"/>
      <c r="G10" s="24"/>
      <c r="H10" s="24"/>
      <c r="I10" s="24"/>
      <c r="J10" s="24"/>
      <c r="K10" s="24"/>
      <c r="L10" s="24"/>
      <c r="M10" s="24"/>
      <c r="N10" s="24"/>
      <c r="O10" s="24"/>
      <c r="P10" s="24"/>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row>
    <row r="11" spans="1:197" s="111" customFormat="1" ht="50" customHeight="1" x14ac:dyDescent="0.2">
      <c r="A11"/>
      <c r="B11"/>
      <c r="C11"/>
      <c r="D11"/>
      <c r="E11" s="109" t="s">
        <v>145</v>
      </c>
      <c r="F11" s="112">
        <f>IF(OR(F8="",F9="",F10=""),0,VLOOKUP(F9,Profil_TJM!$F$9:$H$71,IF(F10="IDF",2,3),FALSE))</f>
        <v>0</v>
      </c>
      <c r="G11" s="112">
        <f>IF(OR(G8="",G9="",G10=""),0,VLOOKUP(G9,Profil_TJM!$F$9:$H$71,IF(G10="IDF",2,3),FALSE))</f>
        <v>0</v>
      </c>
      <c r="H11" s="112">
        <f>IF(OR(H8="",H9="",H10=""),0,VLOOKUP(H9,Profil_TJM!$F$9:$H$71,IF(H10="IDF",2,3),FALSE))</f>
        <v>0</v>
      </c>
      <c r="I11" s="112">
        <f>IF(OR(I8="",I9="",I10=""),0,VLOOKUP(I9,Profil_TJM!$F$9:$H$71,IF(I10="IDF",2,3),FALSE))</f>
        <v>0</v>
      </c>
      <c r="J11" s="112">
        <f>IF(OR(J8="",J9="",J10=""),0,VLOOKUP(J9,Profil_TJM!$F$9:$H$71,IF(J10="IDF",2,3),FALSE))</f>
        <v>0</v>
      </c>
      <c r="K11" s="112">
        <f>IF(OR(K8="",K9="",K10=""),0,VLOOKUP(K9,Profil_TJM!$F$9:$H$71,IF(K10="IDF",2,3),FALSE))</f>
        <v>0</v>
      </c>
      <c r="L11" s="112">
        <f>IF(OR(L8="",L9="",L10=""),0,VLOOKUP(L9,Profil_TJM!$F$9:$H$71,IF(L10="IDF",2,3),FALSE))</f>
        <v>0</v>
      </c>
      <c r="M11" s="112">
        <f>IF(OR(M8="",M9="",M10=""),0,VLOOKUP(M9,Profil_TJM!$F$9:$H$71,IF(M10="IDF",2,3),FALSE))</f>
        <v>0</v>
      </c>
      <c r="N11" s="112">
        <f>IF(OR(N8="",N9="",N10=""),0,VLOOKUP(N9,Profil_TJM!$F$9:$H$71,IF(N10="IDF",2,3),FALSE))</f>
        <v>0</v>
      </c>
      <c r="O11" s="112">
        <f>IF(OR(O8="",O9="",O10=""),0,VLOOKUP(O9,Profil_TJM!$F$9:$H$71,IF(O10="IDF",2,3),FALSE))</f>
        <v>0</v>
      </c>
      <c r="P11" s="112">
        <f>IF(OR(P8="",P9="",P10=""),0,VLOOKUP(P9,Profil_TJM!$F$9:$H$71,IF(P10="IDF",2,3),FALSE))</f>
        <v>0</v>
      </c>
      <c r="Q11"/>
      <c r="R11" s="184">
        <v>0.2</v>
      </c>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row>
    <row r="12" spans="1:197" s="111" customFormat="1" ht="50" customHeight="1" x14ac:dyDescent="0.2">
      <c r="A12"/>
      <c r="B12" s="113" t="s">
        <v>67</v>
      </c>
      <c r="C12" s="113" t="s">
        <v>68</v>
      </c>
      <c r="D12" s="114" t="s">
        <v>69</v>
      </c>
      <c r="E12" s="115" t="s">
        <v>153</v>
      </c>
      <c r="F12" s="109" t="s">
        <v>147</v>
      </c>
      <c r="G12" s="109" t="s">
        <v>147</v>
      </c>
      <c r="H12" s="109" t="s">
        <v>147</v>
      </c>
      <c r="I12" s="109" t="s">
        <v>147</v>
      </c>
      <c r="J12" s="109" t="s">
        <v>147</v>
      </c>
      <c r="K12" s="109" t="s">
        <v>147</v>
      </c>
      <c r="L12" s="109" t="s">
        <v>147</v>
      </c>
      <c r="M12" s="109" t="s">
        <v>147</v>
      </c>
      <c r="N12" s="109" t="s">
        <v>147</v>
      </c>
      <c r="O12" s="109" t="s">
        <v>147</v>
      </c>
      <c r="P12" s="109" t="s">
        <v>147</v>
      </c>
      <c r="Q12" s="116" t="s">
        <v>70</v>
      </c>
      <c r="R12" s="115" t="s">
        <v>71</v>
      </c>
      <c r="S12" s="116" t="s">
        <v>148</v>
      </c>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row>
    <row r="13" spans="1:197" s="111" customFormat="1" ht="50" customHeight="1" x14ac:dyDescent="0.2">
      <c r="A13"/>
      <c r="B13" s="117" t="s">
        <v>160</v>
      </c>
      <c r="C13" s="143" t="s">
        <v>161</v>
      </c>
      <c r="D13" s="118"/>
      <c r="E13" s="119"/>
      <c r="F13" s="119"/>
      <c r="G13" s="119"/>
      <c r="H13" s="119"/>
      <c r="I13" s="119"/>
      <c r="J13" s="119"/>
      <c r="K13" s="119"/>
      <c r="L13" s="119"/>
      <c r="M13" s="119"/>
      <c r="N13" s="119"/>
      <c r="O13" s="119"/>
      <c r="P13" s="119"/>
      <c r="Q13" s="119"/>
      <c r="R13" s="120"/>
      <c r="S13" s="119"/>
      <c r="T13" s="122" t="s">
        <v>149</v>
      </c>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row>
    <row r="14" spans="1:197" s="111" customFormat="1" ht="73" customHeight="1" x14ac:dyDescent="0.2">
      <c r="A14"/>
      <c r="B14" s="144" t="str">
        <f>DQE!D87</f>
        <v xml:space="preserve">UO_P6.DEP-TS </v>
      </c>
      <c r="C14" s="145" t="str">
        <f>DQE!E87</f>
        <v>Prestation d'assistance à l'installation et au déploiement de niveau de complexité "très simple"</v>
      </c>
      <c r="D14" s="123" t="s">
        <v>266</v>
      </c>
      <c r="E14" s="125">
        <v>1</v>
      </c>
      <c r="F14" s="146"/>
      <c r="G14" s="146"/>
      <c r="H14" s="146"/>
      <c r="I14" s="146"/>
      <c r="J14" s="146"/>
      <c r="K14" s="147"/>
      <c r="L14" s="147"/>
      <c r="M14" s="147"/>
      <c r="N14" s="147"/>
      <c r="O14" s="147"/>
      <c r="P14" s="148"/>
      <c r="Q14" s="149">
        <f>E14*SUMPRODUCT($F$11:P$11,$F14:P14)</f>
        <v>0</v>
      </c>
      <c r="R14" s="150">
        <f>Q14*$R$11</f>
        <v>0</v>
      </c>
      <c r="S14" s="149">
        <f>Q14+R14</f>
        <v>0</v>
      </c>
      <c r="T14" s="128">
        <f>SUM(F14:P14)</f>
        <v>0</v>
      </c>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row>
    <row r="15" spans="1:197" s="111" customFormat="1" ht="73" customHeight="1" x14ac:dyDescent="0.2">
      <c r="A15"/>
      <c r="B15" s="144" t="str">
        <f>DQE!D88</f>
        <v>UO_P6.DEP-S</v>
      </c>
      <c r="C15" s="145" t="str">
        <f>DQE!E88</f>
        <v>Prestation d'assistance à l'installation et au déploiement de niveau de complexité "simple"</v>
      </c>
      <c r="D15" s="123" t="s">
        <v>266</v>
      </c>
      <c r="E15" s="125">
        <v>5</v>
      </c>
      <c r="F15" s="146"/>
      <c r="G15" s="146"/>
      <c r="H15" s="146"/>
      <c r="I15" s="146"/>
      <c r="J15" s="146"/>
      <c r="K15" s="147"/>
      <c r="L15" s="147"/>
      <c r="M15" s="147"/>
      <c r="N15" s="147"/>
      <c r="O15" s="147"/>
      <c r="P15" s="148"/>
      <c r="Q15" s="149">
        <f>E15*SUMPRODUCT($F$11:P$11,$F15:P15)</f>
        <v>0</v>
      </c>
      <c r="R15" s="150">
        <f>Q15*$R$11</f>
        <v>0</v>
      </c>
      <c r="S15" s="149">
        <f t="shared" ref="S15:S17" si="0">Q15+R15</f>
        <v>0</v>
      </c>
      <c r="T15" s="128">
        <f>SUM(F15:P15)</f>
        <v>0</v>
      </c>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row>
    <row r="16" spans="1:197" ht="73" customHeight="1" x14ac:dyDescent="0.2">
      <c r="B16" s="144" t="str">
        <f>DQE!D89</f>
        <v xml:space="preserve">UO_P6.DEP-M </v>
      </c>
      <c r="C16" s="145" t="str">
        <f>DQE!E89</f>
        <v>Prestation d'assistance à l'installation et au déploiement de niveau de complexité "moyen"</v>
      </c>
      <c r="D16" s="123" t="s">
        <v>266</v>
      </c>
      <c r="E16" s="125">
        <v>10</v>
      </c>
      <c r="F16" s="146"/>
      <c r="G16" s="146"/>
      <c r="H16" s="146"/>
      <c r="I16" s="146"/>
      <c r="J16" s="146"/>
      <c r="K16" s="147"/>
      <c r="L16" s="147"/>
      <c r="M16" s="147"/>
      <c r="N16" s="147"/>
      <c r="O16" s="147"/>
      <c r="P16" s="148"/>
      <c r="Q16" s="149">
        <f>E16*SUMPRODUCT($F$11:P$11,$F16:P16)</f>
        <v>0</v>
      </c>
      <c r="R16" s="150">
        <f t="shared" ref="R16:R17" si="1">Q16*$R$11</f>
        <v>0</v>
      </c>
      <c r="S16" s="149">
        <f>Q16+R16</f>
        <v>0</v>
      </c>
      <c r="T16" s="128">
        <f>SUM(F16:P16)</f>
        <v>0</v>
      </c>
    </row>
    <row r="17" spans="2:20" ht="73" customHeight="1" x14ac:dyDescent="0.2">
      <c r="B17" s="144" t="str">
        <f>DQE!D90</f>
        <v xml:space="preserve">UO_P6.DEP-C </v>
      </c>
      <c r="C17" s="145" t="str">
        <f>DQE!E90</f>
        <v>Prestation d'assistance à l'installation et au déploiement de niveau de complexité "complexe"</v>
      </c>
      <c r="D17" s="123" t="s">
        <v>266</v>
      </c>
      <c r="E17" s="125">
        <v>15</v>
      </c>
      <c r="F17" s="224"/>
      <c r="G17" s="224"/>
      <c r="H17" s="224"/>
      <c r="I17" s="224"/>
      <c r="J17" s="224"/>
      <c r="K17" s="225"/>
      <c r="L17" s="225"/>
      <c r="M17" s="225"/>
      <c r="N17" s="225"/>
      <c r="O17" s="225"/>
      <c r="P17" s="226"/>
      <c r="Q17" s="149">
        <f>E17*SUMPRODUCT($F$11:P$11,$F17:P17)</f>
        <v>0</v>
      </c>
      <c r="R17" s="228">
        <f t="shared" si="1"/>
        <v>0</v>
      </c>
      <c r="S17" s="227">
        <f t="shared" si="0"/>
        <v>0</v>
      </c>
      <c r="T17" s="128">
        <f>SUM(F17:P17)</f>
        <v>0</v>
      </c>
    </row>
  </sheetData>
  <mergeCells count="3">
    <mergeCell ref="B5:K5"/>
    <mergeCell ref="C2:K2"/>
    <mergeCell ref="C3:K3"/>
  </mergeCells>
  <conditionalFormatting sqref="T14:T17">
    <cfRule type="cellIs" dxfId="1" priority="1" operator="notEqual">
      <formula>1</formula>
    </cfRule>
  </conditionalFormatting>
  <pageMargins left="0.7" right="0.7" top="0.75" bottom="0.75" header="0.3" footer="0.3"/>
  <pageSetup paperSize="9" scale="37" orientation="landscape" horizontalDpi="0" verticalDpi="0"/>
  <extLst>
    <ext xmlns:x14="http://schemas.microsoft.com/office/spreadsheetml/2009/9/main" uri="{CCE6A557-97BC-4b89-ADB6-D9C93CAAB3DF}">
      <x14:dataValidations xmlns:xm="http://schemas.microsoft.com/office/excel/2006/main" count="3">
        <x14:dataValidation type="list" allowBlank="1" showInputMessage="1" showErrorMessage="1" xr:uid="{ABF61856-2470-6A41-9D80-5EB483A576C1}">
          <x14:formula1>
            <xm:f>Profil_TJM!$J$10:$J$14</xm:f>
          </x14:formula1>
          <xm:sqref>F8:P8</xm:sqref>
        </x14:dataValidation>
        <x14:dataValidation type="list" allowBlank="1" showInputMessage="1" showErrorMessage="1" xr:uid="{A5842404-73AB-6F43-AE82-54A27FC69F03}">
          <x14:formula1>
            <xm:f>Profil_TJM!$G$8:$H$8</xm:f>
          </x14:formula1>
          <xm:sqref>F10:P10</xm:sqref>
        </x14:dataValidation>
        <x14:dataValidation type="list" allowBlank="1" showInputMessage="1" showErrorMessage="1" xr:uid="{9D290EA9-5E65-0A4E-8BC9-0FF417D8BE0B}">
          <x14:formula1>
            <xm:f>IF(F8=Profil_TJM!$J$10,Profil_TJM!$F$9:$F$25,IF(F8=Profil_TJM!$J$11,Profil_TJM!$F$26:$F$49,IF(F8=Profil_TJM!$J$12,Profil_TJM!$F$50:$F$52,IF(F8=Profil_TJM!$J$13,Profil_TJM!$F$53:$F$55, Profil_TJM!$F$56:$F$71))))</xm:f>
          </x14:formula1>
          <xm:sqref>F9:P9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61FC7-6155-4447-A1EF-3FED83EF5858}">
  <sheetPr>
    <pageSetUpPr fitToPage="1"/>
  </sheetPr>
  <dimension ref="B2:H12"/>
  <sheetViews>
    <sheetView zoomScale="93" zoomScaleNormal="100" workbookViewId="0">
      <selection activeCell="E9" sqref="E9"/>
    </sheetView>
  </sheetViews>
  <sheetFormatPr baseColWidth="10" defaultRowHeight="16" x14ac:dyDescent="0.2"/>
  <cols>
    <col min="1" max="1" width="4.5" customWidth="1"/>
    <col min="2" max="2" width="20.6640625" customWidth="1"/>
    <col min="3" max="3" width="25.5" customWidth="1"/>
    <col min="4" max="4" width="35.6640625" customWidth="1"/>
    <col min="5" max="5" width="23.5" customWidth="1"/>
    <col min="6" max="6" width="24" customWidth="1"/>
    <col min="7" max="7" width="14.33203125" customWidth="1"/>
    <col min="8" max="8" width="16.6640625" customWidth="1"/>
    <col min="9" max="13" width="11" bestFit="1" customWidth="1"/>
  </cols>
  <sheetData>
    <row r="2" spans="2:8" ht="41" customHeight="1" x14ac:dyDescent="0.2">
      <c r="B2" s="232" t="str">
        <f>Profil_TJM!B2</f>
        <v>MP24-35
(marché LDA.2026)</v>
      </c>
      <c r="C2" s="387" t="str">
        <f>Profil_TJM!C2</f>
        <v xml:space="preserve">Prestations de pilotage, de tierce maintenance applicative et de développement des applicatifs du Lac de données agricoles (LDA)   </v>
      </c>
      <c r="D2" s="387"/>
      <c r="E2" s="387"/>
      <c r="F2" s="387"/>
      <c r="G2" s="387"/>
      <c r="H2" s="387"/>
    </row>
    <row r="3" spans="2:8" ht="29.5" customHeight="1" x14ac:dyDescent="0.2">
      <c r="B3" s="201" t="str">
        <f>DQE!B91</f>
        <v xml:space="preserve">P7
</v>
      </c>
      <c r="C3" s="198" t="str">
        <f>DQE!C91</f>
        <v>Expertise complémentaire</v>
      </c>
      <c r="D3" s="170"/>
      <c r="E3" s="170"/>
      <c r="F3" s="170"/>
      <c r="G3" s="170"/>
      <c r="H3" s="171"/>
    </row>
    <row r="5" spans="2:8" ht="82" customHeight="1" x14ac:dyDescent="0.2">
      <c r="B5" s="388" t="s">
        <v>374</v>
      </c>
      <c r="C5" s="389"/>
      <c r="D5" s="389"/>
      <c r="E5" s="389"/>
      <c r="F5" s="389"/>
      <c r="G5" s="389"/>
      <c r="H5" s="390"/>
    </row>
    <row r="7" spans="2:8" x14ac:dyDescent="0.2">
      <c r="B7" s="151"/>
      <c r="C7" s="152"/>
      <c r="D7" s="152"/>
      <c r="E7" s="34"/>
      <c r="F7" s="153">
        <v>0.2</v>
      </c>
      <c r="G7" s="34"/>
    </row>
    <row r="8" spans="2:8" ht="28" x14ac:dyDescent="0.2">
      <c r="B8" s="154" t="s">
        <v>67</v>
      </c>
      <c r="C8" s="154" t="s">
        <v>68</v>
      </c>
      <c r="D8" s="154" t="s">
        <v>69</v>
      </c>
      <c r="E8" s="155" t="s">
        <v>162</v>
      </c>
      <c r="F8" s="155" t="s">
        <v>71</v>
      </c>
      <c r="G8" s="155" t="s">
        <v>163</v>
      </c>
    </row>
    <row r="9" spans="2:8" x14ac:dyDescent="0.2">
      <c r="B9" s="156" t="str">
        <f>DQE!D91</f>
        <v>UO_P7.EXP-TECH-IDF </v>
      </c>
      <c r="C9" s="156" t="str">
        <f>DQE!E91</f>
        <v>Expertise technique en IDF</v>
      </c>
      <c r="D9" s="157" t="s">
        <v>164</v>
      </c>
      <c r="E9" s="166">
        <f>Profil_TJM!G40</f>
        <v>0</v>
      </c>
      <c r="F9" s="159">
        <f>E9*$F$7</f>
        <v>0</v>
      </c>
      <c r="G9" s="158">
        <f>E9+F9</f>
        <v>0</v>
      </c>
    </row>
    <row r="10" spans="2:8" x14ac:dyDescent="0.2">
      <c r="B10" s="156" t="str">
        <f>DQE!D92</f>
        <v>UO_P7.EXP-TECH-HIDF</v>
      </c>
      <c r="C10" s="156" t="str">
        <f>DQE!E92</f>
        <v>Expertise technique hors IDF</v>
      </c>
      <c r="D10" s="157" t="s">
        <v>164</v>
      </c>
      <c r="E10" s="166">
        <f>Profil_TJM!H40</f>
        <v>0</v>
      </c>
      <c r="F10" s="159">
        <f t="shared" ref="F10:F12" si="0">E10*$F$7</f>
        <v>0</v>
      </c>
      <c r="G10" s="158">
        <f>E10+F10</f>
        <v>0</v>
      </c>
    </row>
    <row r="11" spans="2:8" x14ac:dyDescent="0.2">
      <c r="B11" s="156" t="str">
        <f>DQE!D93</f>
        <v xml:space="preserve">UO_P7.EXP-ED-IDF </v>
      </c>
      <c r="C11" s="156" t="str">
        <f>DQE!E93</f>
        <v>Expertise éditeur en IDF</v>
      </c>
      <c r="D11" s="157" t="s">
        <v>164</v>
      </c>
      <c r="E11" s="166">
        <f>Profil_TJM!G41</f>
        <v>0</v>
      </c>
      <c r="F11" s="159">
        <f t="shared" si="0"/>
        <v>0</v>
      </c>
      <c r="G11" s="158">
        <f>E11+F11</f>
        <v>0</v>
      </c>
    </row>
    <row r="12" spans="2:8" x14ac:dyDescent="0.2">
      <c r="B12" s="156" t="str">
        <f>DQE!D94</f>
        <v xml:space="preserve">UO_P7.EXP-ED-HIDF </v>
      </c>
      <c r="C12" s="156" t="str">
        <f>DQE!E94</f>
        <v>Expertise éditeur hors IDF</v>
      </c>
      <c r="D12" s="157" t="s">
        <v>164</v>
      </c>
      <c r="E12" s="166">
        <f>Profil_TJM!H40</f>
        <v>0</v>
      </c>
      <c r="F12" s="159">
        <f t="shared" si="0"/>
        <v>0</v>
      </c>
      <c r="G12" s="158">
        <f>E12+F12</f>
        <v>0</v>
      </c>
    </row>
  </sheetData>
  <mergeCells count="2">
    <mergeCell ref="C2:H2"/>
    <mergeCell ref="B5:H5"/>
  </mergeCells>
  <dataValidations count="1">
    <dataValidation type="list" allowBlank="1" showInputMessage="1" showErrorMessage="1" sqref="G8" xr:uid="{88814CB2-0EC3-0149-9433-74F0BB543E08}">
      <formula1>#REF!</formula1>
    </dataValidation>
  </dataValidations>
  <pageMargins left="0.7" right="0.7" top="0.75" bottom="0.75" header="0.3" footer="0.3"/>
  <pageSetup paperSize="9" scale="74" orientation="landscape" horizontalDpi="0" verticalDpi="0"/>
  <ignoredErrors>
    <ignoredError sqref="E11"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10249-BE62-A049-8CD7-1D06A619CDEA}">
  <sheetPr>
    <pageSetUpPr fitToPage="1"/>
  </sheetPr>
  <dimension ref="A1:GP18"/>
  <sheetViews>
    <sheetView zoomScale="64" zoomScaleNormal="100" workbookViewId="0">
      <selection activeCell="C8" sqref="C8"/>
    </sheetView>
  </sheetViews>
  <sheetFormatPr baseColWidth="10" defaultRowHeight="16" x14ac:dyDescent="0.2"/>
  <cols>
    <col min="1" max="1" width="4.5" customWidth="1"/>
    <col min="2" max="2" width="16.6640625" customWidth="1"/>
    <col min="3" max="3" width="22.33203125" customWidth="1"/>
    <col min="4" max="4" width="38.33203125" customWidth="1"/>
    <col min="5" max="5" width="23.5" customWidth="1"/>
    <col min="6" max="6" width="22.33203125" customWidth="1"/>
    <col min="7" max="16" width="16.1640625" customWidth="1"/>
    <col min="17" max="19" width="15.1640625" customWidth="1"/>
  </cols>
  <sheetData>
    <row r="1" spans="1:198" ht="16" customHeight="1" x14ac:dyDescent="0.2"/>
    <row r="2" spans="1:198" ht="60" customHeight="1" x14ac:dyDescent="0.2">
      <c r="B2" s="232" t="str">
        <f>Profil_TJM!B2</f>
        <v>MP24-35
(marché LDA.2026)</v>
      </c>
      <c r="C2" s="391" t="str">
        <f>Profil_TJM!C2</f>
        <v xml:space="preserve">Prestations de pilotage, de tierce maintenance applicative et de développement des applicatifs du Lac de données agricoles (LDA)   </v>
      </c>
      <c r="D2" s="392"/>
      <c r="E2" s="392"/>
      <c r="F2" s="392"/>
      <c r="G2" s="392"/>
      <c r="H2" s="392"/>
      <c r="I2" s="393"/>
    </row>
    <row r="3" spans="1:198" s="17" customFormat="1" ht="29.5" customHeight="1" x14ac:dyDescent="0.2">
      <c r="A3"/>
      <c r="B3" s="201" t="str">
        <f>DQE!B95</f>
        <v>P8</v>
      </c>
      <c r="C3" s="169" t="str">
        <f>DQE!C95</f>
        <v>Réversibilité</v>
      </c>
      <c r="D3" s="170"/>
      <c r="E3" s="170"/>
      <c r="F3" s="170"/>
      <c r="G3" s="170"/>
      <c r="H3" s="170"/>
      <c r="I3" s="171"/>
      <c r="J3"/>
      <c r="K3" s="20"/>
      <c r="L3" s="20"/>
      <c r="M3" s="20"/>
    </row>
    <row r="5" spans="1:198" ht="240" customHeight="1" x14ac:dyDescent="0.2">
      <c r="B5" s="394" t="s">
        <v>298</v>
      </c>
      <c r="C5" s="382"/>
      <c r="D5" s="382"/>
      <c r="E5" s="382"/>
      <c r="F5" s="382"/>
      <c r="G5" s="382"/>
      <c r="H5" s="382"/>
      <c r="I5" s="382"/>
      <c r="J5" s="382"/>
      <c r="K5" s="383"/>
    </row>
    <row r="7" spans="1:198" ht="50" customHeight="1" x14ac:dyDescent="0.2">
      <c r="G7" s="181" t="s">
        <v>7</v>
      </c>
      <c r="H7" s="182" t="s">
        <v>150</v>
      </c>
      <c r="I7" s="182" t="s">
        <v>150</v>
      </c>
      <c r="J7" s="182" t="s">
        <v>150</v>
      </c>
      <c r="K7" s="182" t="s">
        <v>150</v>
      </c>
      <c r="L7" s="182" t="s">
        <v>150</v>
      </c>
      <c r="M7" s="182" t="s">
        <v>150</v>
      </c>
      <c r="N7" s="182" t="s">
        <v>150</v>
      </c>
      <c r="O7" s="182" t="s">
        <v>150</v>
      </c>
      <c r="P7" s="182" t="s">
        <v>150</v>
      </c>
      <c r="Q7" s="182" t="s">
        <v>150</v>
      </c>
    </row>
    <row r="8" spans="1:198" ht="50" customHeight="1" x14ac:dyDescent="0.2">
      <c r="F8" s="109" t="s">
        <v>142</v>
      </c>
      <c r="G8" s="110"/>
      <c r="H8" s="110"/>
      <c r="I8" s="110"/>
      <c r="J8" s="110"/>
      <c r="K8" s="110"/>
      <c r="L8" s="110"/>
      <c r="M8" s="110"/>
      <c r="N8" s="110"/>
      <c r="O8" s="110"/>
      <c r="P8" s="110"/>
      <c r="Q8" s="110"/>
    </row>
    <row r="9" spans="1:198" ht="50" customHeight="1" x14ac:dyDescent="0.2">
      <c r="F9" s="109" t="s">
        <v>143</v>
      </c>
      <c r="G9" s="24"/>
      <c r="H9" s="24"/>
      <c r="I9" s="24"/>
      <c r="J9" s="24"/>
      <c r="K9" s="24"/>
      <c r="L9" s="24"/>
      <c r="M9" s="24"/>
      <c r="N9" s="24"/>
      <c r="O9" s="24"/>
      <c r="P9" s="24"/>
      <c r="Q9" s="24"/>
    </row>
    <row r="10" spans="1:198" ht="50" customHeight="1" x14ac:dyDescent="0.2">
      <c r="F10" s="109" t="s">
        <v>144</v>
      </c>
      <c r="G10" s="24"/>
      <c r="H10" s="24"/>
      <c r="I10" s="24"/>
      <c r="J10" s="24"/>
      <c r="K10" s="24"/>
      <c r="L10" s="24"/>
      <c r="M10" s="24"/>
      <c r="N10" s="24"/>
      <c r="O10" s="24"/>
      <c r="P10" s="24"/>
      <c r="Q10" s="24"/>
    </row>
    <row r="11" spans="1:198" s="111" customFormat="1" ht="50" customHeight="1" x14ac:dyDescent="0.2">
      <c r="A11"/>
      <c r="B11"/>
      <c r="C11"/>
      <c r="D11"/>
      <c r="E11"/>
      <c r="F11" s="109" t="s">
        <v>145</v>
      </c>
      <c r="G11" s="112">
        <f>IF(OR(G8="",G9="",G10=""),0,VLOOKUP(G9,Profil_TJM!$F$9:$H$71,IF(G10="IDF",2,3),FALSE))</f>
        <v>0</v>
      </c>
      <c r="H11" s="112">
        <f>IF(OR(H8="",H9="",H10=""),0,VLOOKUP(H9,Profil_TJM!$F$9:$H$71,IF(H10="IDF",2,3),FALSE))</f>
        <v>0</v>
      </c>
      <c r="I11" s="112">
        <f>IF(OR(I8="",I9="",I10=""),0,VLOOKUP(I9,Profil_TJM!$F$9:$H$71,IF(I10="IDF",2,3),FALSE))</f>
        <v>0</v>
      </c>
      <c r="J11" s="112">
        <f>IF(OR(J8="",J9="",J10=""),0,VLOOKUP(J9,Profil_TJM!$F$9:$H$71,IF(J10="IDF",2,3),FALSE))</f>
        <v>0</v>
      </c>
      <c r="K11" s="112">
        <f>IF(OR(K8="",K9="",K10=""),0,VLOOKUP(K9,Profil_TJM!$F$9:$H$71,IF(K10="IDF",2,3),FALSE))</f>
        <v>0</v>
      </c>
      <c r="L11" s="112">
        <f>IF(OR(L8="",L9="",L10=""),0,VLOOKUP(L9,Profil_TJM!$F$9:$H$71,IF(L10="IDF",2,3),FALSE))</f>
        <v>0</v>
      </c>
      <c r="M11" s="112">
        <f>IF(OR(M8="",M9="",M10=""),0,VLOOKUP(M9,Profil_TJM!$F$9:$H$71,IF(M10="IDF",2,3),FALSE))</f>
        <v>0</v>
      </c>
      <c r="N11" s="112">
        <f>IF(OR(N8="",N9="",N10=""),0,VLOOKUP(N9,Profil_TJM!$F$9:$H$71,IF(N10="IDF",2,3),FALSE))</f>
        <v>0</v>
      </c>
      <c r="O11" s="112">
        <f>IF(OR(O8="",O9="",O10=""),0,VLOOKUP(O9,Profil_TJM!$F$9:$H$71,IF(O10="IDF",2,3),FALSE))</f>
        <v>0</v>
      </c>
      <c r="P11" s="112">
        <f>IF(OR(P8="",P9="",P10=""),0,VLOOKUP(P9,Profil_TJM!$F$9:$H$71,IF(P10="IDF",2,3),FALSE))</f>
        <v>0</v>
      </c>
      <c r="Q11" s="112">
        <f>IF(OR(Q8="",Q9="",Q10=""),0,VLOOKUP(Q9,Profil_TJM!$F$9:$H$71,IF(Q10="IDF",2,3),FALSE))</f>
        <v>0</v>
      </c>
      <c r="R11"/>
      <c r="S11" s="184">
        <v>0.2</v>
      </c>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row>
    <row r="12" spans="1:198" s="111" customFormat="1" ht="50" customHeight="1" x14ac:dyDescent="0.2">
      <c r="A12"/>
      <c r="B12" s="113" t="s">
        <v>66</v>
      </c>
      <c r="C12" s="113" t="s">
        <v>67</v>
      </c>
      <c r="D12" s="113" t="s">
        <v>68</v>
      </c>
      <c r="E12" s="114" t="s">
        <v>69</v>
      </c>
      <c r="F12" s="115" t="s">
        <v>153</v>
      </c>
      <c r="G12" s="114" t="s">
        <v>147</v>
      </c>
      <c r="H12" s="114" t="s">
        <v>147</v>
      </c>
      <c r="I12" s="114" t="s">
        <v>147</v>
      </c>
      <c r="J12" s="114" t="s">
        <v>147</v>
      </c>
      <c r="K12" s="114" t="s">
        <v>147</v>
      </c>
      <c r="L12" s="114" t="s">
        <v>147</v>
      </c>
      <c r="M12" s="114" t="s">
        <v>147</v>
      </c>
      <c r="N12" s="114" t="s">
        <v>147</v>
      </c>
      <c r="O12" s="114" t="s">
        <v>147</v>
      </c>
      <c r="P12" s="114" t="s">
        <v>147</v>
      </c>
      <c r="Q12" s="114" t="s">
        <v>147</v>
      </c>
      <c r="R12" s="116" t="s">
        <v>70</v>
      </c>
      <c r="S12" s="115" t="s">
        <v>71</v>
      </c>
      <c r="T12" s="116" t="s">
        <v>148</v>
      </c>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row>
    <row r="13" spans="1:198" s="111" customFormat="1" ht="50" customHeight="1" x14ac:dyDescent="0.2">
      <c r="A13"/>
      <c r="B13" s="117" t="str">
        <f>DQE!B96</f>
        <v>SP8.1</v>
      </c>
      <c r="C13" s="117" t="s">
        <v>284</v>
      </c>
      <c r="D13" s="143" t="str">
        <f>DQE!C96</f>
        <v>Réversibilité sur la totalité du périmètre initial du marché</v>
      </c>
      <c r="E13" s="118"/>
      <c r="F13" s="119"/>
      <c r="G13" s="119"/>
      <c r="H13" s="119"/>
      <c r="I13" s="119"/>
      <c r="J13" s="119"/>
      <c r="K13" s="119"/>
      <c r="L13" s="119"/>
      <c r="M13" s="119"/>
      <c r="N13" s="119"/>
      <c r="O13" s="119"/>
      <c r="P13" s="119"/>
      <c r="Q13" s="119"/>
      <c r="R13" s="119"/>
      <c r="S13" s="119"/>
      <c r="T13" s="121"/>
      <c r="U13" s="122" t="s">
        <v>149</v>
      </c>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row>
    <row r="14" spans="1:198" s="111" customFormat="1" ht="50" customHeight="1" x14ac:dyDescent="0.2">
      <c r="A14"/>
      <c r="B14" s="144"/>
      <c r="C14" s="144" t="str">
        <f>DQE!D96</f>
        <v>UO_SP8.1.REV</v>
      </c>
      <c r="D14" s="253" t="str">
        <f>DQE!E96</f>
        <v>Réversibilité sur la totalité du périmètre initial du marché</v>
      </c>
      <c r="E14" s="144" t="s">
        <v>152</v>
      </c>
      <c r="F14" s="229"/>
      <c r="G14" s="210"/>
      <c r="H14" s="210"/>
      <c r="I14" s="210"/>
      <c r="J14" s="210"/>
      <c r="K14" s="210"/>
      <c r="L14" s="211"/>
      <c r="M14" s="211"/>
      <c r="N14" s="211"/>
      <c r="O14" s="211"/>
      <c r="P14" s="211"/>
      <c r="Q14" s="210"/>
      <c r="R14" s="212">
        <f>$F14*SUMPRODUCT($G$11:$Q$11,$G14:$Q14)</f>
        <v>0</v>
      </c>
      <c r="S14" s="213">
        <f>R14*$S$11</f>
        <v>0</v>
      </c>
      <c r="T14" s="230">
        <f>R14+S14</f>
        <v>0</v>
      </c>
      <c r="U14" s="197">
        <f>SUM(G14:Q14)</f>
        <v>0</v>
      </c>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row>
    <row r="15" spans="1:198" s="111" customFormat="1" ht="50" customHeight="1" x14ac:dyDescent="0.2">
      <c r="A15"/>
      <c r="B15" s="117" t="str">
        <f>DQE!B97</f>
        <v>SP8.2</v>
      </c>
      <c r="C15" s="117" t="s">
        <v>297</v>
      </c>
      <c r="D15" s="143" t="str">
        <f>DQE!C97</f>
        <v>Réversibilité complémentaire au périmètre initial du marché</v>
      </c>
      <c r="E15" s="118"/>
      <c r="F15" s="119"/>
      <c r="G15" s="119"/>
      <c r="H15" s="119"/>
      <c r="I15" s="119"/>
      <c r="J15" s="119"/>
      <c r="K15" s="119"/>
      <c r="L15" s="119"/>
      <c r="M15" s="119"/>
      <c r="N15" s="119"/>
      <c r="O15" s="119"/>
      <c r="P15" s="119"/>
      <c r="Q15" s="119"/>
      <c r="R15" s="119"/>
      <c r="S15" s="119"/>
      <c r="T15" s="121"/>
      <c r="U15" s="122" t="s">
        <v>149</v>
      </c>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row>
    <row r="16" spans="1:198" s="111" customFormat="1" ht="50" customHeight="1" x14ac:dyDescent="0.2">
      <c r="A16"/>
      <c r="B16" s="144"/>
      <c r="C16" s="144" t="str">
        <f>DQE!D97</f>
        <v>UO_SP8.2.REV-S</v>
      </c>
      <c r="D16" s="145" t="str">
        <f>DQE!E97</f>
        <v>Réversibilité complémentaire au périmètre initial du marché de niveau "simple"</v>
      </c>
      <c r="E16" s="144" t="s">
        <v>152</v>
      </c>
      <c r="F16" s="254">
        <v>1</v>
      </c>
      <c r="G16" s="210"/>
      <c r="H16" s="210"/>
      <c r="I16" s="210"/>
      <c r="J16" s="210"/>
      <c r="K16" s="210"/>
      <c r="L16" s="211"/>
      <c r="M16" s="211"/>
      <c r="N16" s="211"/>
      <c r="O16" s="211"/>
      <c r="P16" s="211"/>
      <c r="Q16" s="210"/>
      <c r="R16" s="212">
        <f>$F16*SUMPRODUCT($G$11:$Q$11,$G16:$Q16)</f>
        <v>0</v>
      </c>
      <c r="S16" s="213">
        <f>R16*$S$11</f>
        <v>0</v>
      </c>
      <c r="T16" s="230">
        <f>R16+S16</f>
        <v>0</v>
      </c>
      <c r="U16" s="197">
        <f t="shared" ref="U16:U17" si="0">SUM(G16:Q16)</f>
        <v>0</v>
      </c>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row>
    <row r="17" spans="1:198" s="111" customFormat="1" ht="50" customHeight="1" x14ac:dyDescent="0.2">
      <c r="A17"/>
      <c r="B17" s="144"/>
      <c r="C17" s="144" t="str">
        <f>DQE!D98</f>
        <v>UO_SP8.2.REV-M</v>
      </c>
      <c r="D17" s="145" t="str">
        <f>DQE!E98</f>
        <v>Réversibilité complémentaire au périmètre initial du marché de niveau "moyen"</v>
      </c>
      <c r="E17" s="144" t="s">
        <v>152</v>
      </c>
      <c r="F17" s="254">
        <v>5</v>
      </c>
      <c r="G17" s="210"/>
      <c r="H17" s="210"/>
      <c r="I17" s="210"/>
      <c r="J17" s="210"/>
      <c r="K17" s="210"/>
      <c r="L17" s="211"/>
      <c r="M17" s="211"/>
      <c r="N17" s="211"/>
      <c r="O17" s="211"/>
      <c r="P17" s="211"/>
      <c r="Q17" s="210"/>
      <c r="R17" s="212">
        <f>$F17*SUMPRODUCT($G$11:$Q$11,$G17:$Q17)</f>
        <v>0</v>
      </c>
      <c r="S17" s="213">
        <f>R17*$S$11</f>
        <v>0</v>
      </c>
      <c r="T17" s="230">
        <f t="shared" ref="T17" si="1">R17+S17</f>
        <v>0</v>
      </c>
      <c r="U17" s="197">
        <f t="shared" si="0"/>
        <v>0</v>
      </c>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row>
    <row r="18" spans="1:198" s="111" customFormat="1" ht="50" customHeight="1" x14ac:dyDescent="0.2">
      <c r="A18"/>
      <c r="B18" s="144"/>
      <c r="C18" s="144" t="str">
        <f>DQE!D99</f>
        <v>UO_SP8.2.REV-C</v>
      </c>
      <c r="D18" s="145" t="str">
        <f>DQE!E99</f>
        <v>Réversibilité complémentaire au périmètre initial du marché de niveau "complexe"</v>
      </c>
      <c r="E18" s="144" t="s">
        <v>152</v>
      </c>
      <c r="F18" s="254">
        <v>20</v>
      </c>
      <c r="G18" s="210"/>
      <c r="H18" s="210"/>
      <c r="I18" s="210"/>
      <c r="J18" s="210"/>
      <c r="K18" s="210"/>
      <c r="L18" s="211"/>
      <c r="M18" s="211"/>
      <c r="N18" s="211"/>
      <c r="O18" s="211"/>
      <c r="P18" s="211"/>
      <c r="Q18" s="210"/>
      <c r="R18" s="212">
        <f>$F18*SUMPRODUCT($G$11:$Q$11,$G18:$Q18)</f>
        <v>0</v>
      </c>
      <c r="S18" s="213">
        <f>R18*$S$11</f>
        <v>0</v>
      </c>
      <c r="T18" s="230">
        <f>R18+S18</f>
        <v>0</v>
      </c>
      <c r="U18" s="197">
        <f t="shared" ref="U18" si="2">SUM(G18:Q18)</f>
        <v>0</v>
      </c>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row>
  </sheetData>
  <mergeCells count="2">
    <mergeCell ref="C2:I2"/>
    <mergeCell ref="B5:K5"/>
  </mergeCells>
  <conditionalFormatting sqref="U14 U16:U18">
    <cfRule type="cellIs" dxfId="0" priority="1" operator="notEqual">
      <formula>1</formula>
    </cfRule>
  </conditionalFormatting>
  <pageMargins left="0.7" right="0.7" top="0.75" bottom="0.75" header="0.3" footer="0.3"/>
  <pageSetup paperSize="9" scale="34" orientation="landscape" horizontalDpi="0" verticalDpi="0"/>
  <extLst>
    <ext xmlns:x14="http://schemas.microsoft.com/office/spreadsheetml/2009/9/main" uri="{CCE6A557-97BC-4b89-ADB6-D9C93CAAB3DF}">
      <x14:dataValidations xmlns:xm="http://schemas.microsoft.com/office/excel/2006/main" count="3">
        <x14:dataValidation type="list" allowBlank="1" showInputMessage="1" showErrorMessage="1" xr:uid="{ADE4ECBA-9C43-214B-B85C-587AC3C1DBC5}">
          <x14:formula1>
            <xm:f>Profil_TJM!$G$8:$H$8</xm:f>
          </x14:formula1>
          <xm:sqref>G10:Q10</xm:sqref>
        </x14:dataValidation>
        <x14:dataValidation type="list" allowBlank="1" showInputMessage="1" showErrorMessage="1" xr:uid="{A8542E39-D037-E044-9660-9D0A3B7B353D}">
          <x14:formula1>
            <xm:f>Profil_TJM!$J$10:$J$14</xm:f>
          </x14:formula1>
          <xm:sqref>G8:Q8</xm:sqref>
        </x14:dataValidation>
        <x14:dataValidation type="list" allowBlank="1" showInputMessage="1" showErrorMessage="1" xr:uid="{64A7753F-8697-A947-9A6A-87CC6063F4DD}">
          <x14:formula1>
            <xm:f>IF(G8=Profil_TJM!$J$10,Profil_TJM!$F$9:$F$25,IF(G8=Profil_TJM!$J$11,Profil_TJM!$F$26:$F$49,IF(G8=Profil_TJM!$J$12,Profil_TJM!$F$50:$F$52,IF(G8=Profil_TJM!$J$13,Profil_TJM!$F$53:$F$55, Profil_TJM!$F$56:$F$71))))</xm:f>
          </x14:formula1>
          <xm:sqref>G9:Q9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11</vt:i4>
      </vt:variant>
      <vt:variant>
        <vt:lpstr>Plages nommées</vt:lpstr>
      </vt:variant>
      <vt:variant>
        <vt:i4>12</vt:i4>
      </vt:variant>
    </vt:vector>
  </HeadingPairs>
  <TitlesOfParts>
    <vt:vector size="23" baseType="lpstr">
      <vt:lpstr>Profil_TJM</vt:lpstr>
      <vt:lpstr>P1 - PILOT</vt:lpstr>
      <vt:lpstr>P2 - PCLDA</vt:lpstr>
      <vt:lpstr>P3 - ENV</vt:lpstr>
      <vt:lpstr>P4 - TMA+DEV</vt:lpstr>
      <vt:lpstr>P5 - DEV TU</vt:lpstr>
      <vt:lpstr>P6 - INSTALLDEPLO</vt:lpstr>
      <vt:lpstr>P7 - EXP</vt:lpstr>
      <vt:lpstr>P8 - REV</vt:lpstr>
      <vt:lpstr>DQE</vt:lpstr>
      <vt:lpstr>SIM. CAS PRATIQUES</vt:lpstr>
      <vt:lpstr>Management_de_projet</vt:lpstr>
      <vt:lpstr>DQE!Zone_d_impression</vt:lpstr>
      <vt:lpstr>'P1 - PILOT'!Zone_d_impression</vt:lpstr>
      <vt:lpstr>'P2 - PCLDA'!Zone_d_impression</vt:lpstr>
      <vt:lpstr>'P3 - ENV'!Zone_d_impression</vt:lpstr>
      <vt:lpstr>'P4 - TMA+DEV'!Zone_d_impression</vt:lpstr>
      <vt:lpstr>'P5 - DEV TU'!Zone_d_impression</vt:lpstr>
      <vt:lpstr>'P6 - INSTALLDEPLO'!Zone_d_impression</vt:lpstr>
      <vt:lpstr>'P7 - EXP'!Zone_d_impression</vt:lpstr>
      <vt:lpstr>'P8 - REV'!Zone_d_impression</vt:lpstr>
      <vt:lpstr>Profil_TJM!Zone_d_impression</vt:lpstr>
      <vt:lpstr>'SIM. CAS PRATIQUES'!Zone_d_impression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PYXIS-SUPPORT</dc:creator>
  <cp:lastModifiedBy>Pyxis Support_</cp:lastModifiedBy>
  <dcterms:created xsi:type="dcterms:W3CDTF">2024-11-24T20:58:36Z</dcterms:created>
  <dcterms:modified xsi:type="dcterms:W3CDTF">2024-12-20T11:59:23Z</dcterms:modified>
</cp:coreProperties>
</file>